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ThisWorkbook" defaultThemeVersion="124226"/>
  <bookViews>
    <workbookView xWindow="240" yWindow="165" windowWidth="14805" windowHeight="7395" tabRatio="536" activeTab="1"/>
  </bookViews>
  <sheets>
    <sheet name="Введення даних" sheetId="43" r:id="rId1"/>
    <sheet name="Результат" sheetId="45" r:id="rId2"/>
    <sheet name="Підбір підіймачів" sheetId="42" state="veryHidden" r:id="rId3"/>
    <sheet name="Імена" sheetId="44" state="veryHidden" r:id="rId4"/>
  </sheets>
  <definedNames>
    <definedName name="flap_weight_calculation">Table36[Спосіб розраунку ваги]</definedName>
    <definedName name="list_of_materials">OFFSET(Імена!$A$2,0,0,COUNTA(material_list[Матеріал фасаду]),1)</definedName>
    <definedName name="material_thikness">thikness_list[Товщина фасаду, мм]</definedName>
  </definedNames>
  <calcPr calcId="145621"/>
</workbook>
</file>

<file path=xl/calcChain.xml><?xml version="1.0" encoding="utf-8"?>
<calcChain xmlns="http://schemas.openxmlformats.org/spreadsheetml/2006/main">
  <c r="C11" i="45" l="1"/>
  <c r="C12" i="45" a="1"/>
  <c r="C12" i="45" s="1"/>
  <c r="C8" i="45" s="1"/>
  <c r="C8" i="42"/>
  <c r="C6" i="42"/>
  <c r="C5" i="45"/>
  <c r="C5" i="42"/>
  <c r="C4" i="42"/>
  <c r="C3" i="42"/>
  <c r="C2" i="42"/>
  <c r="C7" i="45"/>
  <c r="C6" i="45"/>
  <c r="F10" i="43"/>
  <c r="J10" i="43" s="1"/>
  <c r="C9" i="45" l="1"/>
  <c r="C10" i="45"/>
  <c r="C13" i="45"/>
  <c r="C7" i="42"/>
  <c r="O13" i="42"/>
  <c r="O14" i="42"/>
  <c r="O15" i="42"/>
  <c r="O16" i="42"/>
  <c r="O17" i="42"/>
  <c r="O18" i="42"/>
  <c r="O19" i="42"/>
  <c r="O20" i="42"/>
  <c r="O21" i="42"/>
  <c r="O22" i="42"/>
  <c r="O23" i="42"/>
  <c r="O24" i="42"/>
  <c r="O25" i="42"/>
  <c r="O26" i="42"/>
  <c r="O27" i="42"/>
  <c r="O28" i="42"/>
  <c r="O29" i="42"/>
  <c r="O30" i="42"/>
  <c r="O31" i="42"/>
  <c r="O32" i="42"/>
  <c r="O33" i="42"/>
  <c r="O34" i="42"/>
  <c r="O35" i="42"/>
  <c r="O36" i="42"/>
  <c r="O37" i="42"/>
  <c r="O38" i="42"/>
  <c r="O39" i="42"/>
  <c r="O40" i="42"/>
  <c r="O41" i="42"/>
  <c r="O42" i="42"/>
  <c r="O43" i="42"/>
  <c r="O44" i="42"/>
  <c r="O45" i="42"/>
  <c r="O46" i="42"/>
  <c r="O47" i="42"/>
  <c r="O48" i="42"/>
  <c r="O49" i="42"/>
  <c r="O50" i="42"/>
  <c r="O51" i="42"/>
  <c r="O52" i="42"/>
  <c r="O53" i="42"/>
  <c r="O54" i="42"/>
  <c r="O55" i="42"/>
  <c r="O56" i="42"/>
  <c r="O57" i="42"/>
  <c r="O58" i="42"/>
  <c r="O59" i="42"/>
  <c r="O60" i="42"/>
  <c r="O61" i="42"/>
  <c r="O62" i="42"/>
  <c r="O63" i="42"/>
  <c r="O64" i="42"/>
  <c r="O65" i="42"/>
  <c r="O66" i="42"/>
  <c r="O67" i="42"/>
  <c r="O68" i="42"/>
  <c r="O69" i="42"/>
  <c r="O70" i="42"/>
  <c r="O71" i="42"/>
  <c r="O72" i="42"/>
  <c r="O73" i="42"/>
  <c r="O74" i="42"/>
  <c r="O75" i="42"/>
  <c r="O76" i="42"/>
  <c r="O77" i="42"/>
  <c r="O78" i="42"/>
  <c r="O79" i="42"/>
  <c r="O80" i="42"/>
  <c r="O81" i="42"/>
  <c r="O82" i="42"/>
  <c r="O83" i="42"/>
  <c r="O84" i="42"/>
  <c r="O85" i="42"/>
  <c r="O86" i="42"/>
  <c r="O87" i="42"/>
  <c r="O88" i="42"/>
  <c r="O89" i="42"/>
  <c r="O90" i="42"/>
  <c r="O91" i="42"/>
  <c r="O92" i="42"/>
  <c r="O93" i="42"/>
  <c r="O94" i="42"/>
  <c r="O95" i="42"/>
  <c r="O96" i="42"/>
  <c r="O97" i="42"/>
  <c r="O98" i="42"/>
  <c r="O99" i="42"/>
  <c r="O100" i="42"/>
  <c r="O101" i="42"/>
  <c r="O102" i="42"/>
  <c r="O103" i="42"/>
  <c r="O104" i="42"/>
  <c r="O105" i="42"/>
  <c r="O106" i="42"/>
  <c r="O107" i="42"/>
  <c r="O108" i="42"/>
  <c r="O109" i="42"/>
  <c r="O110" i="42"/>
  <c r="O111" i="42"/>
  <c r="O112" i="42"/>
  <c r="O113" i="42"/>
  <c r="O114" i="42"/>
  <c r="O115" i="42"/>
  <c r="O116" i="42"/>
  <c r="O117" i="42"/>
  <c r="O118" i="42"/>
  <c r="O119" i="42"/>
  <c r="O120" i="42"/>
  <c r="O121" i="42"/>
  <c r="O122" i="42"/>
  <c r="O123" i="42"/>
  <c r="O124" i="42"/>
  <c r="O125" i="42"/>
  <c r="O126" i="42"/>
  <c r="O127" i="42"/>
  <c r="O128" i="42"/>
  <c r="O129" i="42"/>
  <c r="O130" i="42"/>
  <c r="O131" i="42"/>
  <c r="O132" i="42"/>
  <c r="O133" i="42"/>
  <c r="O134" i="42"/>
  <c r="O135" i="42"/>
  <c r="O136" i="42"/>
  <c r="O137" i="42"/>
  <c r="O138" i="42"/>
  <c r="O139" i="42"/>
  <c r="O140" i="42"/>
  <c r="O141" i="42"/>
  <c r="O142" i="42"/>
  <c r="O143" i="42"/>
  <c r="O144" i="42"/>
  <c r="O145" i="42"/>
  <c r="O146" i="42"/>
  <c r="O147" i="42"/>
  <c r="O148" i="42"/>
  <c r="O149" i="42"/>
  <c r="O150" i="42"/>
  <c r="O151" i="42"/>
  <c r="O152" i="42"/>
  <c r="O153" i="42"/>
  <c r="O154" i="42"/>
  <c r="O155" i="42"/>
  <c r="O156" i="42"/>
  <c r="O157" i="42"/>
  <c r="O158" i="42"/>
  <c r="O159" i="42"/>
  <c r="O160" i="42"/>
  <c r="O161" i="42"/>
  <c r="O162" i="42"/>
  <c r="O163" i="42"/>
  <c r="O164" i="42"/>
  <c r="O165" i="42"/>
  <c r="O166" i="42"/>
  <c r="O167" i="42"/>
  <c r="O168" i="42"/>
  <c r="O169" i="42"/>
  <c r="O170" i="42"/>
  <c r="O171" i="42"/>
  <c r="O172" i="42"/>
  <c r="O173" i="42"/>
  <c r="O174" i="42"/>
  <c r="O175" i="42"/>
  <c r="O176" i="42"/>
  <c r="O177" i="42"/>
  <c r="O178" i="42"/>
  <c r="O179" i="42"/>
  <c r="O180" i="42"/>
  <c r="O181" i="42"/>
  <c r="O182" i="42"/>
  <c r="O183" i="42"/>
  <c r="O184" i="42"/>
  <c r="O185" i="42"/>
  <c r="O186" i="42"/>
  <c r="O187" i="42"/>
  <c r="O188" i="42"/>
  <c r="O189" i="42"/>
  <c r="O190" i="42"/>
  <c r="O191" i="42"/>
  <c r="O192" i="42"/>
  <c r="N13" i="42"/>
  <c r="N14" i="42"/>
  <c r="N15" i="42"/>
  <c r="N16" i="42"/>
  <c r="N17" i="42"/>
  <c r="N18" i="42"/>
  <c r="N19" i="42"/>
  <c r="N20" i="42"/>
  <c r="N21" i="42"/>
  <c r="N22" i="42"/>
  <c r="N23" i="42"/>
  <c r="N24" i="42"/>
  <c r="N25" i="42"/>
  <c r="N26" i="42"/>
  <c r="N27" i="42"/>
  <c r="N28" i="42"/>
  <c r="N29" i="42"/>
  <c r="N30" i="42"/>
  <c r="N31" i="42"/>
  <c r="N32" i="42"/>
  <c r="N33" i="42"/>
  <c r="N34" i="42"/>
  <c r="N35" i="42"/>
  <c r="N36" i="42"/>
  <c r="N37" i="42"/>
  <c r="N38" i="42"/>
  <c r="N39" i="42"/>
  <c r="N40" i="42"/>
  <c r="N41" i="42"/>
  <c r="N42" i="42"/>
  <c r="N43" i="42"/>
  <c r="N44" i="42"/>
  <c r="N45" i="42"/>
  <c r="N46" i="42"/>
  <c r="N47" i="42"/>
  <c r="N48" i="42"/>
  <c r="N49" i="42"/>
  <c r="N50" i="42"/>
  <c r="N51" i="42"/>
  <c r="N52" i="42"/>
  <c r="N53" i="42"/>
  <c r="N54" i="42"/>
  <c r="N55" i="42"/>
  <c r="N56" i="42"/>
  <c r="N57" i="42"/>
  <c r="N58" i="42"/>
  <c r="N59" i="42"/>
  <c r="N60" i="42"/>
  <c r="N61" i="42"/>
  <c r="N62" i="42"/>
  <c r="N63" i="42"/>
  <c r="N64" i="42"/>
  <c r="N65" i="42"/>
  <c r="N66" i="42"/>
  <c r="N67" i="42"/>
  <c r="N68" i="42"/>
  <c r="N69" i="42"/>
  <c r="N70" i="42"/>
  <c r="N71" i="42"/>
  <c r="N72" i="42"/>
  <c r="N73" i="42"/>
  <c r="N74" i="42"/>
  <c r="N75" i="42"/>
  <c r="N76" i="42"/>
  <c r="N77" i="42"/>
  <c r="N78" i="42"/>
  <c r="N79" i="42"/>
  <c r="N80" i="42"/>
  <c r="N81" i="42"/>
  <c r="N82" i="42"/>
  <c r="N83" i="42"/>
  <c r="N84" i="42"/>
  <c r="N85" i="42"/>
  <c r="N86" i="42"/>
  <c r="N87" i="42"/>
  <c r="N88" i="42"/>
  <c r="N89" i="42"/>
  <c r="N90" i="42"/>
  <c r="N91" i="42"/>
  <c r="N92" i="42"/>
  <c r="N93" i="42"/>
  <c r="N94" i="42"/>
  <c r="N95" i="42"/>
  <c r="N96" i="42"/>
  <c r="N97" i="42"/>
  <c r="N98" i="42"/>
  <c r="N99" i="42"/>
  <c r="N100" i="42"/>
  <c r="N101" i="42"/>
  <c r="N102" i="42"/>
  <c r="N103" i="42"/>
  <c r="N104" i="42"/>
  <c r="N105" i="42"/>
  <c r="N106" i="42"/>
  <c r="N107" i="42"/>
  <c r="N108" i="42"/>
  <c r="N109" i="42"/>
  <c r="N110" i="42"/>
  <c r="N111" i="42"/>
  <c r="N112" i="42"/>
  <c r="N113" i="42"/>
  <c r="N114" i="42"/>
  <c r="N115" i="42"/>
  <c r="N116" i="42"/>
  <c r="N117" i="42"/>
  <c r="N118" i="42"/>
  <c r="N119" i="42"/>
  <c r="N120" i="42"/>
  <c r="N121" i="42"/>
  <c r="N122" i="42"/>
  <c r="N123" i="42"/>
  <c r="N124" i="42"/>
  <c r="N125" i="42"/>
  <c r="N126" i="42"/>
  <c r="N127" i="42"/>
  <c r="N128" i="42"/>
  <c r="N129" i="42"/>
  <c r="N130" i="42"/>
  <c r="N131" i="42"/>
  <c r="N132" i="42"/>
  <c r="N133" i="42"/>
  <c r="N134" i="42"/>
  <c r="N135" i="42"/>
  <c r="N136" i="42"/>
  <c r="N137" i="42"/>
  <c r="N138" i="42"/>
  <c r="N139" i="42"/>
  <c r="N140" i="42"/>
  <c r="N141" i="42"/>
  <c r="N142" i="42"/>
  <c r="N143" i="42"/>
  <c r="N144" i="42"/>
  <c r="N145" i="42"/>
  <c r="N146" i="42"/>
  <c r="N147" i="42"/>
  <c r="N148" i="42"/>
  <c r="N149" i="42"/>
  <c r="N150" i="42"/>
  <c r="N151" i="42"/>
  <c r="N152" i="42"/>
  <c r="N153" i="42"/>
  <c r="N154" i="42"/>
  <c r="N155" i="42"/>
  <c r="N156" i="42"/>
  <c r="N157" i="42"/>
  <c r="N158" i="42"/>
  <c r="N159" i="42"/>
  <c r="N160" i="42"/>
  <c r="N161" i="42"/>
  <c r="N162" i="42"/>
  <c r="N163" i="42"/>
  <c r="N164" i="42"/>
  <c r="N165" i="42"/>
  <c r="N166" i="42"/>
  <c r="N167" i="42"/>
  <c r="N168" i="42"/>
  <c r="N169" i="42"/>
  <c r="N170" i="42"/>
  <c r="N171" i="42"/>
  <c r="N172" i="42"/>
  <c r="N173" i="42"/>
  <c r="N174" i="42"/>
  <c r="N175" i="42"/>
  <c r="N176" i="42"/>
  <c r="N177" i="42"/>
  <c r="N178" i="42"/>
  <c r="N179" i="42"/>
  <c r="N180" i="42"/>
  <c r="N181" i="42"/>
  <c r="N182" i="42"/>
  <c r="N183" i="42"/>
  <c r="N184" i="42"/>
  <c r="N185" i="42"/>
  <c r="N186" i="42"/>
  <c r="N187" i="42"/>
  <c r="N188" i="42"/>
  <c r="N189" i="42"/>
  <c r="N190" i="42"/>
  <c r="N191" i="42"/>
  <c r="N192" i="42"/>
  <c r="C14" i="45" l="1"/>
  <c r="C10" i="42" s="1"/>
  <c r="C9" i="42"/>
  <c r="G79" i="42" s="1"/>
  <c r="J192" i="42"/>
  <c r="J191" i="42"/>
  <c r="J190" i="42"/>
  <c r="J189" i="42"/>
  <c r="J188" i="42"/>
  <c r="J187" i="42"/>
  <c r="J186" i="42"/>
  <c r="J185" i="42"/>
  <c r="J184" i="42"/>
  <c r="J183" i="42"/>
  <c r="J182" i="42"/>
  <c r="J181" i="42"/>
  <c r="J180" i="42"/>
  <c r="J179" i="42"/>
  <c r="J178" i="42"/>
  <c r="J177" i="42"/>
  <c r="J176" i="42"/>
  <c r="J175" i="42"/>
  <c r="J174" i="42"/>
  <c r="J173" i="42"/>
  <c r="J172" i="42"/>
  <c r="J171" i="42"/>
  <c r="J170" i="42"/>
  <c r="J169" i="42"/>
  <c r="J168" i="42"/>
  <c r="J167" i="42"/>
  <c r="J166" i="42"/>
  <c r="J165" i="42"/>
  <c r="J164" i="42"/>
  <c r="J163" i="42"/>
  <c r="J162" i="42"/>
  <c r="J161" i="42"/>
  <c r="J160" i="42"/>
  <c r="J159" i="42"/>
  <c r="J158" i="42"/>
  <c r="J157" i="42"/>
  <c r="J156" i="42"/>
  <c r="J155" i="42"/>
  <c r="J154" i="42"/>
  <c r="J153" i="42"/>
  <c r="J152" i="42"/>
  <c r="J151" i="42"/>
  <c r="J150" i="42"/>
  <c r="J149" i="42"/>
  <c r="J148" i="42"/>
  <c r="J147" i="42"/>
  <c r="J146" i="42"/>
  <c r="J145" i="42"/>
  <c r="J144" i="42"/>
  <c r="J143" i="42"/>
  <c r="J142" i="42"/>
  <c r="J141" i="42"/>
  <c r="J140" i="42"/>
  <c r="J139" i="42"/>
  <c r="J138" i="42"/>
  <c r="J137" i="42"/>
  <c r="J136" i="42"/>
  <c r="J135" i="42"/>
  <c r="J134" i="42"/>
  <c r="J133" i="42"/>
  <c r="J132" i="42"/>
  <c r="J131" i="42"/>
  <c r="J130" i="42"/>
  <c r="J129" i="42"/>
  <c r="J128" i="42"/>
  <c r="J127" i="42"/>
  <c r="J126" i="42"/>
  <c r="J125" i="42"/>
  <c r="J124" i="42"/>
  <c r="J123" i="42"/>
  <c r="J122" i="42"/>
  <c r="J121" i="42"/>
  <c r="J120" i="42"/>
  <c r="J119" i="42"/>
  <c r="J118" i="42"/>
  <c r="J117" i="42"/>
  <c r="J116" i="42"/>
  <c r="J115" i="42"/>
  <c r="J114" i="42"/>
  <c r="J113" i="42"/>
  <c r="J112" i="42"/>
  <c r="J111" i="42"/>
  <c r="J110" i="42"/>
  <c r="J109" i="42"/>
  <c r="J108" i="42"/>
  <c r="J107" i="42"/>
  <c r="J106" i="42"/>
  <c r="J105" i="42"/>
  <c r="J104" i="42"/>
  <c r="J103" i="42"/>
  <c r="J102" i="42"/>
  <c r="J101" i="42"/>
  <c r="J100" i="42"/>
  <c r="J99" i="42"/>
  <c r="J98" i="42"/>
  <c r="J97" i="42"/>
  <c r="J96" i="42"/>
  <c r="J95" i="42"/>
  <c r="J94" i="42"/>
  <c r="J93" i="42"/>
  <c r="J92" i="42"/>
  <c r="J91" i="42"/>
  <c r="J90" i="42"/>
  <c r="J89" i="42"/>
  <c r="J88" i="42"/>
  <c r="J87" i="42"/>
  <c r="J86" i="42"/>
  <c r="J85" i="42"/>
  <c r="J84" i="42"/>
  <c r="J83" i="42"/>
  <c r="J82" i="42"/>
  <c r="J81" i="42"/>
  <c r="J80" i="42"/>
  <c r="J79" i="42"/>
  <c r="J78" i="42"/>
  <c r="J77" i="42"/>
  <c r="J76" i="42"/>
  <c r="J75" i="42"/>
  <c r="J74" i="42"/>
  <c r="J73" i="42"/>
  <c r="J72" i="42"/>
  <c r="J71" i="42"/>
  <c r="J70" i="42"/>
  <c r="J69" i="42"/>
  <c r="J68" i="42"/>
  <c r="J67" i="42"/>
  <c r="J66" i="42"/>
  <c r="J65" i="42"/>
  <c r="J64" i="42"/>
  <c r="J63" i="42"/>
  <c r="J62" i="42"/>
  <c r="J61" i="42"/>
  <c r="J60" i="42"/>
  <c r="J59" i="42"/>
  <c r="J58" i="42"/>
  <c r="J57" i="42"/>
  <c r="J56" i="42"/>
  <c r="J55" i="42"/>
  <c r="J54" i="42"/>
  <c r="J53" i="42"/>
  <c r="J52" i="42"/>
  <c r="J51" i="42"/>
  <c r="J50" i="42"/>
  <c r="J49" i="42"/>
  <c r="J48" i="42"/>
  <c r="J47" i="42"/>
  <c r="J46" i="42"/>
  <c r="J45" i="42"/>
  <c r="J44" i="42"/>
  <c r="J43" i="42"/>
  <c r="J42" i="42"/>
  <c r="J41" i="42"/>
  <c r="J40" i="42"/>
  <c r="J39" i="42"/>
  <c r="J38" i="42"/>
  <c r="J37" i="42"/>
  <c r="J36" i="42"/>
  <c r="J35" i="42"/>
  <c r="J34" i="42"/>
  <c r="J33" i="42"/>
  <c r="J32" i="42"/>
  <c r="J31" i="42"/>
  <c r="J30" i="42"/>
  <c r="J29" i="42"/>
  <c r="J28" i="42"/>
  <c r="J27" i="42"/>
  <c r="J26" i="42"/>
  <c r="J25" i="42"/>
  <c r="J24" i="42"/>
  <c r="J23" i="42"/>
  <c r="J22" i="42"/>
  <c r="J21" i="42"/>
  <c r="J20" i="42"/>
  <c r="J19" i="42"/>
  <c r="J18" i="42"/>
  <c r="J17" i="42"/>
  <c r="J16" i="42"/>
  <c r="J15" i="42"/>
  <c r="J14" i="42"/>
  <c r="J13" i="42"/>
  <c r="G190" i="42" l="1"/>
  <c r="G170" i="42"/>
  <c r="G158" i="42"/>
  <c r="G106" i="42"/>
  <c r="G94" i="42"/>
  <c r="G138" i="42"/>
  <c r="G185" i="42"/>
  <c r="G126" i="42"/>
  <c r="G157" i="42"/>
  <c r="G186" i="42"/>
  <c r="G154" i="42"/>
  <c r="G122" i="42"/>
  <c r="G90" i="42"/>
  <c r="G153" i="42"/>
  <c r="G174" i="42"/>
  <c r="G142" i="42"/>
  <c r="G110" i="42"/>
  <c r="G189" i="42"/>
  <c r="G125" i="42"/>
  <c r="G121" i="42"/>
  <c r="G93" i="42"/>
  <c r="G89" i="42"/>
  <c r="G173" i="42"/>
  <c r="G141" i="42"/>
  <c r="G109" i="42"/>
  <c r="G176" i="42"/>
  <c r="G169" i="42"/>
  <c r="G137" i="42"/>
  <c r="G105" i="42"/>
  <c r="G172" i="42"/>
  <c r="G182" i="42"/>
  <c r="G166" i="42"/>
  <c r="G150" i="42"/>
  <c r="G134" i="42"/>
  <c r="G118" i="42"/>
  <c r="G102" i="42"/>
  <c r="G86" i="42"/>
  <c r="G181" i="42"/>
  <c r="G165" i="42"/>
  <c r="G149" i="42"/>
  <c r="G133" i="42"/>
  <c r="G117" i="42"/>
  <c r="G101" i="42"/>
  <c r="G192" i="42"/>
  <c r="G144" i="42"/>
  <c r="G187" i="42"/>
  <c r="G178" i="42"/>
  <c r="G162" i="42"/>
  <c r="G146" i="42"/>
  <c r="G130" i="42"/>
  <c r="G114" i="42"/>
  <c r="G98" i="42"/>
  <c r="G82" i="42"/>
  <c r="G177" i="42"/>
  <c r="G161" i="42"/>
  <c r="G145" i="42"/>
  <c r="G129" i="42"/>
  <c r="G113" i="42"/>
  <c r="G97" i="42"/>
  <c r="G188" i="42"/>
  <c r="G140" i="42"/>
  <c r="G85" i="42"/>
  <c r="G184" i="42"/>
  <c r="G160" i="42"/>
  <c r="G108" i="42"/>
  <c r="G81" i="42"/>
  <c r="G180" i="42"/>
  <c r="G156" i="42"/>
  <c r="G92" i="42"/>
  <c r="G168" i="42"/>
  <c r="G152" i="42"/>
  <c r="G124" i="42"/>
  <c r="G88" i="42"/>
  <c r="G164" i="42"/>
  <c r="G148" i="42"/>
  <c r="G120" i="42"/>
  <c r="G171" i="42"/>
  <c r="G136" i="42"/>
  <c r="G104" i="42"/>
  <c r="G167" i="42"/>
  <c r="G132" i="42"/>
  <c r="G116" i="42"/>
  <c r="G100" i="42"/>
  <c r="G191" i="42"/>
  <c r="G139" i="42"/>
  <c r="G128" i="42"/>
  <c r="G112" i="42"/>
  <c r="G96" i="42"/>
  <c r="G183" i="42"/>
  <c r="G135" i="42"/>
  <c r="G84" i="42"/>
  <c r="G179" i="42"/>
  <c r="G155" i="42"/>
  <c r="G123" i="42"/>
  <c r="G80" i="42"/>
  <c r="G175" i="42"/>
  <c r="G151" i="42"/>
  <c r="G119" i="42"/>
  <c r="G163" i="42"/>
  <c r="G147" i="42"/>
  <c r="G131" i="42"/>
  <c r="G107" i="42"/>
  <c r="G159" i="42"/>
  <c r="G143" i="42"/>
  <c r="G127" i="42"/>
  <c r="G103" i="42"/>
  <c r="G91" i="42"/>
  <c r="G87" i="42"/>
  <c r="G115" i="42"/>
  <c r="G99" i="42"/>
  <c r="G83" i="42"/>
  <c r="G111" i="42"/>
  <c r="G95" i="42"/>
  <c r="G14" i="42"/>
  <c r="G44" i="42"/>
  <c r="G61" i="42"/>
  <c r="G76" i="42"/>
  <c r="G72" i="42"/>
  <c r="G25" i="42"/>
  <c r="G36" i="42"/>
  <c r="G60" i="42"/>
  <c r="G19" i="42"/>
  <c r="G16" i="42"/>
  <c r="G46" i="42"/>
  <c r="G30" i="42"/>
  <c r="G31" i="42"/>
  <c r="G58" i="42"/>
  <c r="G71" i="42"/>
  <c r="G57" i="42"/>
  <c r="G34" i="42"/>
  <c r="G75" i="42"/>
  <c r="G78" i="42"/>
  <c r="G43" i="42"/>
  <c r="G21" i="42"/>
  <c r="G52" i="42"/>
  <c r="G49" i="42"/>
  <c r="G53" i="42"/>
  <c r="G40" i="42"/>
  <c r="G54" i="42"/>
  <c r="G67" i="42"/>
  <c r="G70" i="42"/>
  <c r="G33" i="42"/>
  <c r="G15" i="42"/>
  <c r="G42" i="42"/>
  <c r="G55" i="42"/>
  <c r="G13" i="42"/>
  <c r="G56" i="42"/>
  <c r="G77" i="42"/>
  <c r="G69" i="42"/>
  <c r="G73" i="42"/>
  <c r="G24" i="42"/>
  <c r="G17" i="42"/>
  <c r="G27" i="42"/>
  <c r="G20" i="42"/>
  <c r="G48" i="42"/>
  <c r="G35" i="42"/>
  <c r="G38" i="42"/>
  <c r="G63" i="42"/>
  <c r="G37" i="42"/>
  <c r="G26" i="42"/>
  <c r="G39" i="42"/>
  <c r="G66" i="42"/>
  <c r="G18" i="42"/>
  <c r="G41" i="42"/>
  <c r="G68" i="42"/>
  <c r="G28" i="42"/>
  <c r="G29" i="42"/>
  <c r="G51" i="42"/>
  <c r="G64" i="42"/>
  <c r="G22" i="42"/>
  <c r="G59" i="42"/>
  <c r="G32" i="42"/>
  <c r="G45" i="42"/>
  <c r="G62" i="42"/>
  <c r="G47" i="42"/>
  <c r="G74" i="42"/>
  <c r="G65" i="42"/>
  <c r="G23" i="42"/>
  <c r="G50" i="42"/>
  <c r="J11" i="42" a="1"/>
  <c r="J11" i="42" s="1"/>
  <c r="K142" i="42" l="1"/>
  <c r="K146" i="42"/>
  <c r="K150" i="42"/>
  <c r="L150" i="42" s="1"/>
  <c r="K154" i="42"/>
  <c r="L154" i="42" s="1"/>
  <c r="K158" i="42"/>
  <c r="K162" i="42"/>
  <c r="K166" i="42"/>
  <c r="L166" i="42" s="1"/>
  <c r="K127" i="42"/>
  <c r="L127" i="42" s="1"/>
  <c r="K131" i="42"/>
  <c r="L131" i="42" s="1"/>
  <c r="K135" i="42"/>
  <c r="L135" i="42" s="1"/>
  <c r="K139" i="42"/>
  <c r="L139" i="42" s="1"/>
  <c r="K143" i="42"/>
  <c r="L143" i="42" s="1"/>
  <c r="K147" i="42"/>
  <c r="K151" i="42"/>
  <c r="M16" i="42"/>
  <c r="P16" i="42" s="1"/>
  <c r="M20" i="42"/>
  <c r="P20" i="42" s="1"/>
  <c r="M24" i="42"/>
  <c r="M28" i="42"/>
  <c r="M32" i="42"/>
  <c r="P32" i="42" s="1"/>
  <c r="M36" i="42"/>
  <c r="P36" i="42" s="1"/>
  <c r="M40" i="42"/>
  <c r="P40" i="42" s="1"/>
  <c r="M21" i="42"/>
  <c r="P21" i="42" s="1"/>
  <c r="M37" i="42"/>
  <c r="P37" i="42" s="1"/>
  <c r="M48" i="42"/>
  <c r="P48" i="42" s="1"/>
  <c r="M56" i="42"/>
  <c r="M64" i="42"/>
  <c r="M72" i="42"/>
  <c r="P72" i="42" s="1"/>
  <c r="M80" i="42"/>
  <c r="P80" i="42" s="1"/>
  <c r="M88" i="42"/>
  <c r="M96" i="42"/>
  <c r="M104" i="42"/>
  <c r="P104" i="42" s="1"/>
  <c r="M112" i="42"/>
  <c r="P112" i="42" s="1"/>
  <c r="M120" i="42"/>
  <c r="P120" i="42" s="1"/>
  <c r="M128" i="42"/>
  <c r="M136" i="42"/>
  <c r="P136" i="42" s="1"/>
  <c r="M144" i="42"/>
  <c r="P144" i="42" s="1"/>
  <c r="M152" i="42"/>
  <c r="M160" i="42"/>
  <c r="M168" i="42"/>
  <c r="P168" i="42" s="1"/>
  <c r="M176" i="42"/>
  <c r="P176" i="42" s="1"/>
  <c r="M184" i="42"/>
  <c r="M192" i="42"/>
  <c r="K20" i="42"/>
  <c r="L20" i="42" s="1"/>
  <c r="K28" i="42"/>
  <c r="L28" i="42" s="1"/>
  <c r="K36" i="42"/>
  <c r="L36" i="42" s="1"/>
  <c r="K44" i="42"/>
  <c r="L44" i="42" s="1"/>
  <c r="K52" i="42"/>
  <c r="L52" i="42" s="1"/>
  <c r="K60" i="42"/>
  <c r="L60" i="42" s="1"/>
  <c r="K68" i="42"/>
  <c r="K76" i="42"/>
  <c r="K84" i="42"/>
  <c r="L84" i="42" s="1"/>
  <c r="K92" i="42"/>
  <c r="L92" i="42" s="1"/>
  <c r="K100" i="42"/>
  <c r="L100" i="42" s="1"/>
  <c r="K108" i="42"/>
  <c r="K116" i="42"/>
  <c r="L116" i="42" s="1"/>
  <c r="K124" i="42"/>
  <c r="L124" i="42" s="1"/>
  <c r="K132" i="42"/>
  <c r="L132" i="42" s="1"/>
  <c r="K140" i="42"/>
  <c r="L140" i="42" s="1"/>
  <c r="K148" i="42"/>
  <c r="L148" i="42" s="1"/>
  <c r="K155" i="42"/>
  <c r="L155" i="42" s="1"/>
  <c r="K160" i="42"/>
  <c r="K165" i="42"/>
  <c r="K170" i="42"/>
  <c r="L170" i="42" s="1"/>
  <c r="K174" i="42"/>
  <c r="L174" i="42" s="1"/>
  <c r="K178" i="42"/>
  <c r="K182" i="42"/>
  <c r="K186" i="42"/>
  <c r="L186" i="42" s="1"/>
  <c r="K190" i="42"/>
  <c r="L190" i="42" s="1"/>
  <c r="M45" i="42"/>
  <c r="P45" i="42" s="1"/>
  <c r="M61" i="42"/>
  <c r="P61" i="42" s="1"/>
  <c r="M77" i="42"/>
  <c r="P77" i="42" s="1"/>
  <c r="M85" i="42"/>
  <c r="P85" i="42" s="1"/>
  <c r="M109" i="42"/>
  <c r="P109" i="42" s="1"/>
  <c r="M133" i="42"/>
  <c r="M141" i="42"/>
  <c r="P141" i="42" s="1"/>
  <c r="M165" i="42"/>
  <c r="P165" i="42" s="1"/>
  <c r="M181" i="42"/>
  <c r="K25" i="42"/>
  <c r="L25" i="42" s="1"/>
  <c r="K57" i="42"/>
  <c r="L57" i="42" s="1"/>
  <c r="K81" i="42"/>
  <c r="L81" i="42" s="1"/>
  <c r="K97" i="42"/>
  <c r="L97" i="42" s="1"/>
  <c r="K121" i="42"/>
  <c r="L121" i="42" s="1"/>
  <c r="K145" i="42"/>
  <c r="L145" i="42" s="1"/>
  <c r="K164" i="42"/>
  <c r="L164" i="42" s="1"/>
  <c r="K177" i="42"/>
  <c r="L177" i="42" s="1"/>
  <c r="K189" i="42"/>
  <c r="M25" i="42"/>
  <c r="P25" i="42" s="1"/>
  <c r="M41" i="42"/>
  <c r="P41" i="42" s="1"/>
  <c r="M49" i="42"/>
  <c r="P49" i="42" s="1"/>
  <c r="M57" i="42"/>
  <c r="M65" i="42"/>
  <c r="P65" i="42" s="1"/>
  <c r="M73" i="42"/>
  <c r="P73" i="42" s="1"/>
  <c r="M81" i="42"/>
  <c r="P81" i="42" s="1"/>
  <c r="M89" i="42"/>
  <c r="P89" i="42" s="1"/>
  <c r="M97" i="42"/>
  <c r="P97" i="42" s="1"/>
  <c r="M105" i="42"/>
  <c r="P105" i="42" s="1"/>
  <c r="M113" i="42"/>
  <c r="P113" i="42" s="1"/>
  <c r="M121" i="42"/>
  <c r="M129" i="42"/>
  <c r="P129" i="42" s="1"/>
  <c r="M137" i="42"/>
  <c r="P137" i="42" s="1"/>
  <c r="M145" i="42"/>
  <c r="P145" i="42" s="1"/>
  <c r="M153" i="42"/>
  <c r="M161" i="42"/>
  <c r="P161" i="42" s="1"/>
  <c r="M169" i="42"/>
  <c r="P169" i="42" s="1"/>
  <c r="M177" i="42"/>
  <c r="P177" i="42" s="1"/>
  <c r="M185" i="42"/>
  <c r="P185" i="42" s="1"/>
  <c r="K13" i="42"/>
  <c r="L13" i="42" s="1"/>
  <c r="K21" i="42"/>
  <c r="L21" i="42" s="1"/>
  <c r="K29" i="42"/>
  <c r="K37" i="42"/>
  <c r="K45" i="42"/>
  <c r="L45" i="42" s="1"/>
  <c r="K53" i="42"/>
  <c r="L53" i="42" s="1"/>
  <c r="K61" i="42"/>
  <c r="L61" i="42" s="1"/>
  <c r="K69" i="42"/>
  <c r="L69" i="42" s="1"/>
  <c r="K77" i="42"/>
  <c r="L77" i="42" s="1"/>
  <c r="K85" i="42"/>
  <c r="L85" i="42" s="1"/>
  <c r="K93" i="42"/>
  <c r="L93" i="42" s="1"/>
  <c r="K101" i="42"/>
  <c r="L101" i="42" s="1"/>
  <c r="K109" i="42"/>
  <c r="L109" i="42" s="1"/>
  <c r="K117" i="42"/>
  <c r="L117" i="42" s="1"/>
  <c r="K125" i="42"/>
  <c r="L125" i="42" s="1"/>
  <c r="K133" i="42"/>
  <c r="K141" i="42"/>
  <c r="L141" i="42" s="1"/>
  <c r="K149" i="42"/>
  <c r="L149" i="42" s="1"/>
  <c r="K156" i="42"/>
  <c r="L156" i="42" s="1"/>
  <c r="K161" i="42"/>
  <c r="L161" i="42" s="1"/>
  <c r="K167" i="42"/>
  <c r="L167" i="42" s="1"/>
  <c r="K171" i="42"/>
  <c r="L171" i="42" s="1"/>
  <c r="K175" i="42"/>
  <c r="L175" i="42" s="1"/>
  <c r="K179" i="42"/>
  <c r="K183" i="42"/>
  <c r="L183" i="42" s="1"/>
  <c r="K187" i="42"/>
  <c r="L187" i="42" s="1"/>
  <c r="K191" i="42"/>
  <c r="L191" i="42" s="1"/>
  <c r="M17" i="42"/>
  <c r="M117" i="42"/>
  <c r="P117" i="42" s="1"/>
  <c r="M157" i="42"/>
  <c r="P157" i="42" s="1"/>
  <c r="K17" i="42"/>
  <c r="L17" i="42" s="1"/>
  <c r="K41" i="42"/>
  <c r="K73" i="42"/>
  <c r="L73" i="42" s="1"/>
  <c r="K105" i="42"/>
  <c r="L105" i="42" s="1"/>
  <c r="K137" i="42"/>
  <c r="L137" i="42" s="1"/>
  <c r="K159" i="42"/>
  <c r="K173" i="42"/>
  <c r="L173" i="42" s="1"/>
  <c r="K185" i="42"/>
  <c r="L185" i="42" s="1"/>
  <c r="M13" i="42"/>
  <c r="P13" i="42" s="1"/>
  <c r="M29" i="42"/>
  <c r="P29" i="42" s="1"/>
  <c r="M44" i="42"/>
  <c r="P44" i="42" s="1"/>
  <c r="M52" i="42"/>
  <c r="P52" i="42" s="1"/>
  <c r="M60" i="42"/>
  <c r="P60" i="42" s="1"/>
  <c r="M68" i="42"/>
  <c r="M76" i="42"/>
  <c r="P76" i="42" s="1"/>
  <c r="M84" i="42"/>
  <c r="P84" i="42" s="1"/>
  <c r="M92" i="42"/>
  <c r="P92" i="42" s="1"/>
  <c r="M100" i="42"/>
  <c r="M108" i="42"/>
  <c r="P108" i="42" s="1"/>
  <c r="M116" i="42"/>
  <c r="P116" i="42" s="1"/>
  <c r="M124" i="42"/>
  <c r="P124" i="42" s="1"/>
  <c r="M132" i="42"/>
  <c r="P132" i="42" s="1"/>
  <c r="M140" i="42"/>
  <c r="P140" i="42" s="1"/>
  <c r="M148" i="42"/>
  <c r="P148" i="42" s="1"/>
  <c r="M156" i="42"/>
  <c r="P156" i="42" s="1"/>
  <c r="M164" i="42"/>
  <c r="M172" i="42"/>
  <c r="P172" i="42" s="1"/>
  <c r="M180" i="42"/>
  <c r="P180" i="42" s="1"/>
  <c r="M188" i="42"/>
  <c r="P188" i="42" s="1"/>
  <c r="K16" i="42"/>
  <c r="L16" i="42" s="1"/>
  <c r="K24" i="42"/>
  <c r="L24" i="42" s="1"/>
  <c r="K32" i="42"/>
  <c r="L32" i="42" s="1"/>
  <c r="K40" i="42"/>
  <c r="L40" i="42" s="1"/>
  <c r="K48" i="42"/>
  <c r="K56" i="42"/>
  <c r="L56" i="42" s="1"/>
  <c r="K64" i="42"/>
  <c r="L64" i="42" s="1"/>
  <c r="K72" i="42"/>
  <c r="L72" i="42" s="1"/>
  <c r="K80" i="42"/>
  <c r="L80" i="42" s="1"/>
  <c r="K88" i="42"/>
  <c r="L88" i="42" s="1"/>
  <c r="K96" i="42"/>
  <c r="L96" i="42" s="1"/>
  <c r="K104" i="42"/>
  <c r="L104" i="42" s="1"/>
  <c r="K112" i="42"/>
  <c r="L112" i="42" s="1"/>
  <c r="K120" i="42"/>
  <c r="L120" i="42" s="1"/>
  <c r="K128" i="42"/>
  <c r="L128" i="42" s="1"/>
  <c r="K136" i="42"/>
  <c r="L136" i="42" s="1"/>
  <c r="K144" i="42"/>
  <c r="L144" i="42" s="1"/>
  <c r="K152" i="42"/>
  <c r="L152" i="42" s="1"/>
  <c r="K157" i="42"/>
  <c r="L157" i="42" s="1"/>
  <c r="K163" i="42"/>
  <c r="L163" i="42" s="1"/>
  <c r="K168" i="42"/>
  <c r="K172" i="42"/>
  <c r="L172" i="42" s="1"/>
  <c r="K176" i="42"/>
  <c r="L176" i="42" s="1"/>
  <c r="K180" i="42"/>
  <c r="L180" i="42" s="1"/>
  <c r="K184" i="42"/>
  <c r="L184" i="42" s="1"/>
  <c r="K188" i="42"/>
  <c r="L188" i="42" s="1"/>
  <c r="K192" i="42"/>
  <c r="L192" i="42" s="1"/>
  <c r="M33" i="42"/>
  <c r="P33" i="42" s="1"/>
  <c r="M53" i="42"/>
  <c r="M69" i="42"/>
  <c r="P69" i="42" s="1"/>
  <c r="M93" i="42"/>
  <c r="P93" i="42" s="1"/>
  <c r="M101" i="42"/>
  <c r="P101" i="42" s="1"/>
  <c r="M125" i="42"/>
  <c r="P125" i="42" s="1"/>
  <c r="M149" i="42"/>
  <c r="P149" i="42" s="1"/>
  <c r="M173" i="42"/>
  <c r="P173" i="42" s="1"/>
  <c r="M189" i="42"/>
  <c r="P189" i="42" s="1"/>
  <c r="K33" i="42"/>
  <c r="L33" i="42" s="1"/>
  <c r="K49" i="42"/>
  <c r="L49" i="42" s="1"/>
  <c r="K65" i="42"/>
  <c r="L65" i="42" s="1"/>
  <c r="K89" i="42"/>
  <c r="L89" i="42" s="1"/>
  <c r="K113" i="42"/>
  <c r="L113" i="42" s="1"/>
  <c r="K129" i="42"/>
  <c r="L129" i="42" s="1"/>
  <c r="K153" i="42"/>
  <c r="L153" i="42" s="1"/>
  <c r="K169" i="42"/>
  <c r="L169" i="42" s="1"/>
  <c r="K181" i="42"/>
  <c r="M14" i="42"/>
  <c r="P14" i="42" s="1"/>
  <c r="K111" i="42"/>
  <c r="L111" i="42" s="1"/>
  <c r="K95" i="42"/>
  <c r="L95" i="42" s="1"/>
  <c r="K79" i="42"/>
  <c r="L79" i="42" s="1"/>
  <c r="K63" i="42"/>
  <c r="L63" i="42" s="1"/>
  <c r="K47" i="42"/>
  <c r="L47" i="42" s="1"/>
  <c r="K31" i="42"/>
  <c r="L31" i="42" s="1"/>
  <c r="K15" i="42"/>
  <c r="L15" i="42" s="1"/>
  <c r="M179" i="42"/>
  <c r="P179" i="42" s="1"/>
  <c r="M163" i="42"/>
  <c r="P163" i="42" s="1"/>
  <c r="M147" i="42"/>
  <c r="P147" i="42" s="1"/>
  <c r="M131" i="42"/>
  <c r="P131" i="42" s="1"/>
  <c r="M115" i="42"/>
  <c r="P115" i="42" s="1"/>
  <c r="M99" i="42"/>
  <c r="P99" i="42" s="1"/>
  <c r="M83" i="42"/>
  <c r="P83" i="42" s="1"/>
  <c r="M67" i="42"/>
  <c r="P67" i="42" s="1"/>
  <c r="M51" i="42"/>
  <c r="P51" i="42" s="1"/>
  <c r="M35" i="42"/>
  <c r="P35" i="42" s="1"/>
  <c r="M19" i="42"/>
  <c r="P19" i="42" s="1"/>
  <c r="K130" i="42"/>
  <c r="L130" i="42" s="1"/>
  <c r="K114" i="42"/>
  <c r="L114" i="42" s="1"/>
  <c r="K98" i="42"/>
  <c r="L98" i="42" s="1"/>
  <c r="K82" i="42"/>
  <c r="L82" i="42" s="1"/>
  <c r="K66" i="42"/>
  <c r="L66" i="42" s="1"/>
  <c r="K50" i="42"/>
  <c r="L50" i="42" s="1"/>
  <c r="K34" i="42"/>
  <c r="L34" i="42" s="1"/>
  <c r="K18" i="42"/>
  <c r="L18" i="42" s="1"/>
  <c r="M182" i="42"/>
  <c r="P182" i="42" s="1"/>
  <c r="M166" i="42"/>
  <c r="P166" i="42" s="1"/>
  <c r="M150" i="42"/>
  <c r="P150" i="42" s="1"/>
  <c r="M134" i="42"/>
  <c r="P134" i="42" s="1"/>
  <c r="M118" i="42"/>
  <c r="P118" i="42" s="1"/>
  <c r="M102" i="42"/>
  <c r="P102" i="42" s="1"/>
  <c r="M86" i="42"/>
  <c r="P86" i="42" s="1"/>
  <c r="M70" i="42"/>
  <c r="P70" i="42" s="1"/>
  <c r="M54" i="42"/>
  <c r="P54" i="42" s="1"/>
  <c r="M38" i="42"/>
  <c r="P38" i="42" s="1"/>
  <c r="M22" i="42"/>
  <c r="P22" i="42" s="1"/>
  <c r="K99" i="42"/>
  <c r="L99" i="42" s="1"/>
  <c r="K51" i="42"/>
  <c r="L51" i="42" s="1"/>
  <c r="K19" i="42"/>
  <c r="L19" i="42" s="1"/>
  <c r="M167" i="42"/>
  <c r="P167" i="42" s="1"/>
  <c r="M119" i="42"/>
  <c r="P119" i="42" s="1"/>
  <c r="M87" i="42"/>
  <c r="P87" i="42" s="1"/>
  <c r="M39" i="42"/>
  <c r="P39" i="42" s="1"/>
  <c r="K118" i="42"/>
  <c r="L118" i="42" s="1"/>
  <c r="K70" i="42"/>
  <c r="L70" i="42" s="1"/>
  <c r="K22" i="42"/>
  <c r="L22" i="42" s="1"/>
  <c r="M170" i="42"/>
  <c r="P170" i="42" s="1"/>
  <c r="M122" i="42"/>
  <c r="P122" i="42" s="1"/>
  <c r="M90" i="42"/>
  <c r="P90" i="42" s="1"/>
  <c r="K123" i="42"/>
  <c r="L123" i="42" s="1"/>
  <c r="K107" i="42"/>
  <c r="L107" i="42" s="1"/>
  <c r="K91" i="42"/>
  <c r="L91" i="42" s="1"/>
  <c r="K75" i="42"/>
  <c r="L75" i="42" s="1"/>
  <c r="K59" i="42"/>
  <c r="L59" i="42" s="1"/>
  <c r="K43" i="42"/>
  <c r="L43" i="42" s="1"/>
  <c r="K27" i="42"/>
  <c r="L27" i="42" s="1"/>
  <c r="M191" i="42"/>
  <c r="P191" i="42" s="1"/>
  <c r="M175" i="42"/>
  <c r="P175" i="42" s="1"/>
  <c r="M159" i="42"/>
  <c r="P159" i="42" s="1"/>
  <c r="M143" i="42"/>
  <c r="P143" i="42" s="1"/>
  <c r="M127" i="42"/>
  <c r="P127" i="42" s="1"/>
  <c r="M111" i="42"/>
  <c r="P111" i="42" s="1"/>
  <c r="M95" i="42"/>
  <c r="P95" i="42" s="1"/>
  <c r="M79" i="42"/>
  <c r="P79" i="42" s="1"/>
  <c r="M63" i="42"/>
  <c r="P63" i="42" s="1"/>
  <c r="M47" i="42"/>
  <c r="P47" i="42" s="1"/>
  <c r="M31" i="42"/>
  <c r="P31" i="42" s="1"/>
  <c r="M15" i="42"/>
  <c r="P15" i="42" s="1"/>
  <c r="K126" i="42"/>
  <c r="L126" i="42" s="1"/>
  <c r="K110" i="42"/>
  <c r="L110" i="42" s="1"/>
  <c r="K94" i="42"/>
  <c r="L94" i="42" s="1"/>
  <c r="K78" i="42"/>
  <c r="L78" i="42" s="1"/>
  <c r="K62" i="42"/>
  <c r="L62" i="42" s="1"/>
  <c r="K46" i="42"/>
  <c r="L46" i="42" s="1"/>
  <c r="K30" i="42"/>
  <c r="L30" i="42" s="1"/>
  <c r="K14" i="42"/>
  <c r="L14" i="42" s="1"/>
  <c r="M178" i="42"/>
  <c r="P178" i="42" s="1"/>
  <c r="M162" i="42"/>
  <c r="P162" i="42" s="1"/>
  <c r="M146" i="42"/>
  <c r="P146" i="42" s="1"/>
  <c r="M130" i="42"/>
  <c r="P130" i="42" s="1"/>
  <c r="M114" i="42"/>
  <c r="P114" i="42" s="1"/>
  <c r="M98" i="42"/>
  <c r="P98" i="42" s="1"/>
  <c r="M82" i="42"/>
  <c r="P82" i="42" s="1"/>
  <c r="M66" i="42"/>
  <c r="P66" i="42" s="1"/>
  <c r="M50" i="42"/>
  <c r="P50" i="42" s="1"/>
  <c r="M34" i="42"/>
  <c r="P34" i="42" s="1"/>
  <c r="M18" i="42"/>
  <c r="P18" i="42" s="1"/>
  <c r="K83" i="42"/>
  <c r="L83" i="42" s="1"/>
  <c r="M135" i="42"/>
  <c r="P135" i="42" s="1"/>
  <c r="M71" i="42"/>
  <c r="P71" i="42" s="1"/>
  <c r="M23" i="42"/>
  <c r="P23" i="42" s="1"/>
  <c r="K102" i="42"/>
  <c r="L102" i="42" s="1"/>
  <c r="K54" i="42"/>
  <c r="L54" i="42" s="1"/>
  <c r="M186" i="42"/>
  <c r="P186" i="42" s="1"/>
  <c r="M138" i="42"/>
  <c r="P138" i="42" s="1"/>
  <c r="M74" i="42"/>
  <c r="P74" i="42" s="1"/>
  <c r="M42" i="42"/>
  <c r="P42" i="42" s="1"/>
  <c r="K119" i="42"/>
  <c r="L119" i="42" s="1"/>
  <c r="K103" i="42"/>
  <c r="L103" i="42" s="1"/>
  <c r="K87" i="42"/>
  <c r="L87" i="42" s="1"/>
  <c r="K71" i="42"/>
  <c r="L71" i="42" s="1"/>
  <c r="K55" i="42"/>
  <c r="L55" i="42" s="1"/>
  <c r="K39" i="42"/>
  <c r="L39" i="42" s="1"/>
  <c r="K23" i="42"/>
  <c r="L23" i="42" s="1"/>
  <c r="M187" i="42"/>
  <c r="P187" i="42" s="1"/>
  <c r="M171" i="42"/>
  <c r="P171" i="42" s="1"/>
  <c r="M155" i="42"/>
  <c r="P155" i="42" s="1"/>
  <c r="M139" i="42"/>
  <c r="P139" i="42" s="1"/>
  <c r="M123" i="42"/>
  <c r="P123" i="42" s="1"/>
  <c r="M107" i="42"/>
  <c r="P107" i="42" s="1"/>
  <c r="M91" i="42"/>
  <c r="P91" i="42" s="1"/>
  <c r="M75" i="42"/>
  <c r="P75" i="42" s="1"/>
  <c r="M59" i="42"/>
  <c r="P59" i="42" s="1"/>
  <c r="M43" i="42"/>
  <c r="P43" i="42" s="1"/>
  <c r="M27" i="42"/>
  <c r="P27" i="42" s="1"/>
  <c r="K138" i="42"/>
  <c r="L138" i="42" s="1"/>
  <c r="K122" i="42"/>
  <c r="L122" i="42" s="1"/>
  <c r="K106" i="42"/>
  <c r="L106" i="42" s="1"/>
  <c r="K90" i="42"/>
  <c r="L90" i="42" s="1"/>
  <c r="K74" i="42"/>
  <c r="L74" i="42" s="1"/>
  <c r="K58" i="42"/>
  <c r="L58" i="42" s="1"/>
  <c r="K42" i="42"/>
  <c r="L42" i="42" s="1"/>
  <c r="K26" i="42"/>
  <c r="L26" i="42" s="1"/>
  <c r="M190" i="42"/>
  <c r="P190" i="42" s="1"/>
  <c r="M174" i="42"/>
  <c r="P174" i="42" s="1"/>
  <c r="M158" i="42"/>
  <c r="P158" i="42" s="1"/>
  <c r="M142" i="42"/>
  <c r="P142" i="42" s="1"/>
  <c r="M126" i="42"/>
  <c r="P126" i="42" s="1"/>
  <c r="M110" i="42"/>
  <c r="P110" i="42" s="1"/>
  <c r="M94" i="42"/>
  <c r="P94" i="42" s="1"/>
  <c r="M78" i="42"/>
  <c r="P78" i="42" s="1"/>
  <c r="M62" i="42"/>
  <c r="P62" i="42" s="1"/>
  <c r="M46" i="42"/>
  <c r="P46" i="42" s="1"/>
  <c r="M30" i="42"/>
  <c r="P30" i="42" s="1"/>
  <c r="K115" i="42"/>
  <c r="L115" i="42" s="1"/>
  <c r="K67" i="42"/>
  <c r="L67" i="42" s="1"/>
  <c r="K35" i="42"/>
  <c r="L35" i="42" s="1"/>
  <c r="M183" i="42"/>
  <c r="P183" i="42" s="1"/>
  <c r="M151" i="42"/>
  <c r="P151" i="42" s="1"/>
  <c r="M103" i="42"/>
  <c r="P103" i="42" s="1"/>
  <c r="M55" i="42"/>
  <c r="P55" i="42" s="1"/>
  <c r="K134" i="42"/>
  <c r="L134" i="42" s="1"/>
  <c r="K86" i="42"/>
  <c r="L86" i="42" s="1"/>
  <c r="K38" i="42"/>
  <c r="L38" i="42" s="1"/>
  <c r="M154" i="42"/>
  <c r="P154" i="42" s="1"/>
  <c r="M106" i="42"/>
  <c r="P106" i="42" s="1"/>
  <c r="M58" i="42"/>
  <c r="P58" i="42" s="1"/>
  <c r="M26" i="42"/>
  <c r="P26" i="42" s="1"/>
  <c r="L158" i="42"/>
  <c r="P88" i="42"/>
  <c r="P164" i="42"/>
  <c r="P192" i="42"/>
  <c r="P184" i="42"/>
  <c r="P160" i="42"/>
  <c r="P152" i="42"/>
  <c r="P128" i="42"/>
  <c r="L189" i="42"/>
  <c r="L181" i="42"/>
  <c r="L165" i="42"/>
  <c r="L133" i="42"/>
  <c r="P17" i="42"/>
  <c r="L68" i="42"/>
  <c r="L41" i="42"/>
  <c r="L37" i="42"/>
  <c r="L29" i="42"/>
  <c r="L168" i="42"/>
  <c r="L160" i="42"/>
  <c r="P28" i="42"/>
  <c r="P24" i="42"/>
  <c r="L108" i="42"/>
  <c r="L76" i="42"/>
  <c r="L48" i="42"/>
  <c r="L179" i="42"/>
  <c r="L147" i="42"/>
  <c r="P57" i="42"/>
  <c r="P181" i="42"/>
  <c r="P133" i="42"/>
  <c r="L178" i="42"/>
  <c r="L162" i="42"/>
  <c r="L146" i="42"/>
  <c r="P96" i="42"/>
  <c r="P64" i="42"/>
  <c r="P56" i="42"/>
  <c r="L159" i="42"/>
  <c r="L151" i="42"/>
  <c r="P53" i="42"/>
  <c r="P153" i="42"/>
  <c r="P121" i="42"/>
  <c r="L182" i="42"/>
  <c r="L142" i="42"/>
  <c r="P100" i="42"/>
  <c r="P68" i="42"/>
  <c r="H8" i="45" l="1" a="1"/>
  <c r="H8" i="45" s="1"/>
  <c r="H11" i="45" a="1"/>
  <c r="H11" i="45" s="1"/>
  <c r="G8" i="45" a="1"/>
  <c r="G8" i="45" s="1"/>
  <c r="G11" i="45" a="1"/>
  <c r="G11" i="45" s="1"/>
  <c r="G14" i="45" a="1"/>
  <c r="G14" i="45" s="1"/>
  <c r="H9" i="45" a="1"/>
  <c r="H9" i="45" s="1"/>
  <c r="H14" i="45" a="1"/>
  <c r="H14" i="45" s="1"/>
  <c r="G9" i="45" a="1"/>
  <c r="G9" i="45" s="1"/>
  <c r="G15" i="45" a="1"/>
  <c r="G15" i="45" s="1"/>
  <c r="H12" i="45" a="1"/>
  <c r="H12" i="45" s="1"/>
  <c r="H15" i="45" a="1"/>
  <c r="H15" i="45" s="1"/>
  <c r="G12" i="45" a="1"/>
  <c r="G12" i="45" s="1"/>
  <c r="G16" i="45" a="1"/>
  <c r="G16" i="45" s="1"/>
  <c r="H10" i="45" a="1"/>
  <c r="H10" i="45" s="1"/>
  <c r="H13" i="45" a="1"/>
  <c r="H13" i="45" s="1"/>
  <c r="H16" i="45" a="1"/>
  <c r="H16" i="45" s="1"/>
  <c r="G10" i="45" a="1"/>
  <c r="G10" i="45" s="1"/>
  <c r="G13" i="45" a="1"/>
  <c r="G13" i="45" s="1"/>
  <c r="J11" i="45" a="1"/>
  <c r="J11" i="45" s="1"/>
  <c r="J15" i="45" a="1"/>
  <c r="J15" i="45" s="1"/>
  <c r="I10" i="45" a="1"/>
  <c r="I10" i="45" s="1"/>
  <c r="I14" i="45" a="1"/>
  <c r="I14" i="45" s="1"/>
  <c r="I15" i="45" a="1"/>
  <c r="I15" i="45" s="1"/>
  <c r="J8" i="45" a="1"/>
  <c r="J8" i="45" s="1"/>
  <c r="J12" i="45" a="1"/>
  <c r="J12" i="45" s="1"/>
  <c r="J16" i="45" a="1"/>
  <c r="J16" i="45" s="1"/>
  <c r="J9" i="45" a="1"/>
  <c r="J9" i="45" s="1"/>
  <c r="J13" i="45" a="1"/>
  <c r="J13" i="45" s="1"/>
  <c r="I8" i="45" a="1"/>
  <c r="I8" i="45" s="1"/>
  <c r="I12" i="45" a="1"/>
  <c r="I12" i="45" s="1"/>
  <c r="I16" i="45" a="1"/>
  <c r="I16" i="45" s="1"/>
  <c r="J10" i="45" a="1"/>
  <c r="J10" i="45" s="1"/>
  <c r="J14" i="45" a="1"/>
  <c r="J14" i="45" s="1"/>
  <c r="I9" i="45" a="1"/>
  <c r="I9" i="45" s="1"/>
  <c r="I13" i="45" a="1"/>
  <c r="I13" i="45" s="1"/>
  <c r="I11" i="45" a="1"/>
  <c r="I11" i="45" s="1"/>
  <c r="P11" i="42" a="1"/>
  <c r="P11" i="42" s="1"/>
</calcChain>
</file>

<file path=xl/comments1.xml><?xml version="1.0" encoding="utf-8"?>
<comments xmlns="http://schemas.openxmlformats.org/spreadsheetml/2006/main">
  <authors>
    <author>Salyk, Vasyl</author>
  </authors>
  <commentList>
    <comment ref="B6" authorId="0">
      <text>
        <r>
          <rPr>
            <b/>
            <sz val="9"/>
            <color indexed="81"/>
            <rFont val="Tahoma"/>
            <family val="2"/>
            <charset val="204"/>
          </rPr>
          <t>Salyk, Vasyl:</t>
        </r>
        <r>
          <rPr>
            <sz val="9"/>
            <color indexed="81"/>
            <rFont val="Tahoma"/>
            <family val="2"/>
            <charset val="204"/>
          </rPr>
          <t xml:space="preserve">
275 - 600 мм</t>
        </r>
      </text>
    </comment>
    <comment ref="J6" authorId="0">
      <text>
        <r>
          <rPr>
            <b/>
            <sz val="9"/>
            <color indexed="81"/>
            <rFont val="Tahoma"/>
            <family val="2"/>
            <charset val="204"/>
          </rPr>
          <t>Salyk, Vasyl:</t>
        </r>
        <r>
          <rPr>
            <sz val="9"/>
            <color indexed="81"/>
            <rFont val="Tahoma"/>
            <family val="2"/>
            <charset val="204"/>
          </rPr>
          <t xml:space="preserve">
Оберіть значення з випадного списку</t>
        </r>
      </text>
    </comment>
    <comment ref="J9" authorId="0">
      <text>
        <r>
          <rPr>
            <b/>
            <sz val="9"/>
            <color indexed="81"/>
            <rFont val="Tahoma"/>
            <family val="2"/>
            <charset val="204"/>
          </rPr>
          <t>Salyk, Vasyl:</t>
        </r>
        <r>
          <rPr>
            <sz val="9"/>
            <color indexed="81"/>
            <rFont val="Tahoma"/>
            <family val="2"/>
            <charset val="204"/>
          </rPr>
          <t xml:space="preserve">
Вага фасаду без ручки</t>
        </r>
      </text>
    </comment>
    <comment ref="F12" authorId="0">
      <text>
        <r>
          <rPr>
            <b/>
            <sz val="9"/>
            <color indexed="81"/>
            <rFont val="Tahoma"/>
            <family val="2"/>
            <charset val="204"/>
          </rPr>
          <t>Salyk, Vasyl:</t>
        </r>
        <r>
          <rPr>
            <sz val="9"/>
            <color indexed="81"/>
            <rFont val="Tahoma"/>
            <family val="2"/>
            <charset val="204"/>
          </rPr>
          <t xml:space="preserve">
Значення не може бути пустим. Мінімальне значення - 0</t>
        </r>
      </text>
    </comment>
    <comment ref="J12" authorId="0">
      <text>
        <r>
          <rPr>
            <b/>
            <sz val="9"/>
            <color indexed="81"/>
            <rFont val="Tahoma"/>
            <family val="2"/>
            <charset val="204"/>
          </rPr>
          <t>Salyk, Vasyl:</t>
        </r>
        <r>
          <rPr>
            <sz val="9"/>
            <color indexed="81"/>
            <rFont val="Tahoma"/>
            <family val="2"/>
            <charset val="204"/>
          </rPr>
          <t xml:space="preserve">
Введіть вагу фасаду в кілограмах</t>
        </r>
      </text>
    </comment>
    <comment ref="B15" authorId="0">
      <text>
        <r>
          <rPr>
            <b/>
            <sz val="9"/>
            <color indexed="81"/>
            <rFont val="Tahoma"/>
            <family val="2"/>
            <charset val="204"/>
          </rPr>
          <t>Salyk, Vasyl:</t>
        </r>
        <r>
          <rPr>
            <sz val="9"/>
            <color indexed="81"/>
            <rFont val="Tahoma"/>
            <family val="2"/>
            <charset val="204"/>
          </rPr>
          <t xml:space="preserve">
4 - 40 мм
Оберіть значення з випадного списку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E1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Мінімальна глибина корпусу</t>
        </r>
      </text>
    </comment>
    <comment ref="G1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Вага фасаду</t>
        </r>
      </text>
    </comment>
  </commentList>
</comments>
</file>

<file path=xl/connections.xml><?xml version="1.0" encoding="utf-8"?>
<connections xmlns="http://schemas.openxmlformats.org/spreadsheetml/2006/main">
  <connection id="1" keepAlive="1" name="Query - price_20181123" description="Connection to the 'price_20181123' query in the workbook." type="5" refreshedVersion="6" background="1" saveData="1">
    <dbPr connection="Provider=Microsoft.Mashup.OleDb.1;Data Source=$Workbook$;Location=price_20181123;Extended Properties=&quot;&quot;" command="SELECT * FROM [price_20181123]"/>
  </connection>
</connections>
</file>

<file path=xl/sharedStrings.xml><?xml version="1.0" encoding="utf-8"?>
<sst xmlns="http://schemas.openxmlformats.org/spreadsheetml/2006/main" count="473" uniqueCount="72">
  <si>
    <t>A</t>
  </si>
  <si>
    <t>B</t>
  </si>
  <si>
    <t>D</t>
  </si>
  <si>
    <t>Матеріал фасаду</t>
  </si>
  <si>
    <t>Вага фасаду без ручки, кг</t>
  </si>
  <si>
    <t>C</t>
  </si>
  <si>
    <t>ДСП</t>
  </si>
  <si>
    <t>МДФ</t>
  </si>
  <si>
    <t>Скло</t>
  </si>
  <si>
    <t>Вага фасаду</t>
  </si>
  <si>
    <t>Тип</t>
  </si>
  <si>
    <t>Standard</t>
  </si>
  <si>
    <t>Q висоти фасаду</t>
  </si>
  <si>
    <t>Touch opening</t>
  </si>
  <si>
    <t>Push-to-open</t>
  </si>
  <si>
    <t>-</t>
  </si>
  <si>
    <t>C*</t>
  </si>
  <si>
    <t>D*</t>
  </si>
  <si>
    <t>FWmin</t>
  </si>
  <si>
    <t>FW</t>
  </si>
  <si>
    <t>Model</t>
  </si>
  <si>
    <t>Opening angle</t>
  </si>
  <si>
    <t>Opening type</t>
  </si>
  <si>
    <t>FHq</t>
  </si>
  <si>
    <t>Fhmatch 1</t>
  </si>
  <si>
    <t>Fhmatch 2</t>
  </si>
  <si>
    <t>FWq 1</t>
  </si>
  <si>
    <t>FWq 2</t>
  </si>
  <si>
    <t>Fwmin 2</t>
  </si>
  <si>
    <t>FWmax</t>
  </si>
  <si>
    <t>FWmax 2</t>
  </si>
  <si>
    <t>Алгоритм підбору підіймачів</t>
  </si>
  <si>
    <t>Крок 1. Пошук моделей із співпадінням по вазі та висоті фасаду.</t>
  </si>
  <si>
    <t>Крок 2. Розрахунок коефіцієнту, який показує на скільки вага фасаду співвідноситься із діапазоном</t>
  </si>
  <si>
    <t>Крок 3.1. Для 1го комплекту. Пошук моделі підіймача з найвищим коефіцієнтом співвідношення (індекс 1).</t>
  </si>
  <si>
    <t>Крок 3.2. Для 2х комплекту. Пошук моделі підіймача з найнижчим коефіцієнтом співвідношення (індекс 1).</t>
  </si>
  <si>
    <t>мінімальної та максимальної ваги для конретної моделі та кута відкривання.</t>
  </si>
  <si>
    <t>ХДФ</t>
  </si>
  <si>
    <t>Товщина фасаду, мм</t>
  </si>
  <si>
    <t>Габарити корпусу</t>
  </si>
  <si>
    <t>Щільність матеріалу, кг/м3</t>
  </si>
  <si>
    <t>Щільність, кг/м3</t>
  </si>
  <si>
    <t>Розрахунок ваги фасаду</t>
  </si>
  <si>
    <t>Спосіб розраунку ваги</t>
  </si>
  <si>
    <t>Автоматичний</t>
  </si>
  <si>
    <t>Ручне введення</t>
  </si>
  <si>
    <t>Параметри фасаду</t>
  </si>
  <si>
    <t>Форма введення даних</t>
  </si>
  <si>
    <t>Вага ручки, грам</t>
  </si>
  <si>
    <t>Висота фасаду, мм</t>
  </si>
  <si>
    <t>Ширина корпусу, мм</t>
  </si>
  <si>
    <t>Внутрішня глибина корпусу, мм</t>
  </si>
  <si>
    <t>KH</t>
  </si>
  <si>
    <t>KDmin</t>
  </si>
  <si>
    <t>Вага фасаду з ручкою, кг</t>
  </si>
  <si>
    <t>Рекомендована</t>
  </si>
  <si>
    <t>Альтернативна</t>
  </si>
  <si>
    <t>2 комплекти, лівий + правий</t>
  </si>
  <si>
    <t>1 комплет, лівий або правий</t>
  </si>
  <si>
    <r>
      <t xml:space="preserve">Ширина корпусу: </t>
    </r>
    <r>
      <rPr>
        <sz val="10"/>
        <color theme="1" tint="0.14999847407452621"/>
        <rFont val="Segoe UI"/>
        <family val="2"/>
        <charset val="204"/>
      </rPr>
      <t>≤</t>
    </r>
    <r>
      <rPr>
        <sz val="10"/>
        <color theme="1" tint="0.14999847407452621"/>
        <rFont val="Arial"/>
        <family val="2"/>
        <charset val="204"/>
      </rPr>
      <t>600 мм</t>
    </r>
  </si>
  <si>
    <t>Ширина корпусу більше 600 мм</t>
  </si>
  <si>
    <t>Кут</t>
  </si>
  <si>
    <t>відкривання</t>
  </si>
  <si>
    <t>* 356.06.460/461 + 356.06.470/471</t>
  </si>
  <si>
    <t>Висота фасаду [мм]</t>
  </si>
  <si>
    <t>Ширина корпусу [мм]</t>
  </si>
  <si>
    <t>Внутрішня глибина корпусу [мм]</t>
  </si>
  <si>
    <t>Товщина фасаду [мм]</t>
  </si>
  <si>
    <t>Щільність матеріалу [кг/м3]</t>
  </si>
  <si>
    <t>Вага ручки [грам]</t>
  </si>
  <si>
    <t>Вага фасаду [кг, розрахунок]</t>
  </si>
  <si>
    <t>Вага фасаду [кг, ручне введення]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</si>
</sst>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_ ;[Red]\-#,##0\ "/>
    <numFmt numFmtId="165" formatCode="0.00_ ;[Red]\-0.00\ "/>
    <numFmt numFmtId="166" formatCode="#,##0.00_ ;[Red]\-#,##0.00\ "/>
    <numFmt numFmtId="167" formatCode="#,##0.0_ ;[Red]\-#,##0.0\ "/>
    <numFmt numFmtId="168" formatCode="0.0"/>
    <numFmt numFmtId="169" formatCode="dd\.mm\.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name val="Consolas"/>
      <family val="3"/>
      <charset val="204"/>
    </font>
    <font>
      <b/>
      <sz val="10"/>
      <name val="Consolas"/>
      <family val="3"/>
      <charset val="204"/>
    </font>
    <font>
      <sz val="10"/>
      <color theme="1" tint="0.14999847407452621"/>
      <name val="Arial"/>
      <family val="2"/>
      <charset val="204"/>
    </font>
    <font>
      <b/>
      <sz val="10"/>
      <color theme="1" tint="0.14999847407452621"/>
      <name val="Arial"/>
      <family val="2"/>
      <charset val="204"/>
    </font>
    <font>
      <sz val="11"/>
      <color theme="1" tint="0.14999847407452621"/>
      <name val="Arial"/>
      <family val="2"/>
      <charset val="204"/>
    </font>
    <font>
      <sz val="8"/>
      <color theme="1" tint="0.14999847407452621"/>
      <name val="Arial"/>
      <family val="2"/>
      <charset val="204"/>
    </font>
    <font>
      <sz val="11"/>
      <color theme="0"/>
      <name val="Arial"/>
      <family val="2"/>
      <charset val="204"/>
    </font>
    <font>
      <sz val="10"/>
      <name val="Arial"/>
      <family val="2"/>
      <charset val="204"/>
    </font>
    <font>
      <sz val="10"/>
      <color theme="1" tint="0.14999847407452621"/>
      <name val="Calibri"/>
      <family val="2"/>
      <scheme val="minor"/>
    </font>
    <font>
      <sz val="10"/>
      <color theme="1" tint="0.14999847407452621"/>
      <name val="Segoe UI"/>
      <family val="2"/>
      <charset val="204"/>
    </font>
    <font>
      <b/>
      <sz val="12"/>
      <color theme="1" tint="0.1499984740745262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12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6" fillId="0" borderId="0" xfId="0" applyFont="1" applyAlignment="1">
      <alignment horizontal="left" vertical="center" indent="1"/>
    </xf>
    <xf numFmtId="0" fontId="12" fillId="4" borderId="0" xfId="0" applyFont="1" applyFill="1" applyAlignment="1">
      <alignment horizontal="left" vertical="center"/>
    </xf>
    <xf numFmtId="164" fontId="12" fillId="4" borderId="0" xfId="0" applyNumberFormat="1" applyFont="1" applyFill="1" applyAlignment="1">
      <alignment vertical="center"/>
    </xf>
    <xf numFmtId="164" fontId="12" fillId="4" borderId="0" xfId="0" applyNumberFormat="1" applyFont="1" applyFill="1" applyAlignment="1">
      <alignment horizontal="right" vertical="center"/>
    </xf>
    <xf numFmtId="166" fontId="12" fillId="4" borderId="0" xfId="0" applyNumberFormat="1" applyFont="1" applyFill="1" applyAlignment="1">
      <alignment vertical="center"/>
    </xf>
    <xf numFmtId="10" fontId="4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left" vertical="center" indent="1"/>
    </xf>
    <xf numFmtId="0" fontId="5" fillId="4" borderId="0" xfId="0" applyFont="1" applyFill="1" applyBorder="1" applyAlignment="1">
      <alignment horizontal="left" vertical="center" indent="1"/>
    </xf>
    <xf numFmtId="0" fontId="5" fillId="4" borderId="0" xfId="0" applyFont="1" applyFill="1" applyBorder="1" applyAlignment="1">
      <alignment horizontal="center" vertical="center"/>
    </xf>
    <xf numFmtId="10" fontId="5" fillId="4" borderId="0" xfId="0" applyNumberFormat="1" applyFont="1" applyFill="1" applyBorder="1" applyAlignment="1">
      <alignment horizontal="center" vertical="center"/>
    </xf>
    <xf numFmtId="168" fontId="4" fillId="4" borderId="0" xfId="0" applyNumberFormat="1" applyFont="1" applyFill="1" applyBorder="1" applyAlignment="1">
      <alignment horizontal="center" vertical="center"/>
    </xf>
    <xf numFmtId="165" fontId="4" fillId="4" borderId="0" xfId="0" applyNumberFormat="1" applyFont="1" applyFill="1" applyBorder="1" applyAlignment="1">
      <alignment horizontal="center" vertical="center"/>
    </xf>
    <xf numFmtId="10" fontId="4" fillId="4" borderId="0" xfId="1" applyNumberFormat="1" applyFont="1" applyFill="1" applyBorder="1" applyAlignment="1">
      <alignment horizontal="center" vertical="center"/>
    </xf>
    <xf numFmtId="165" fontId="4" fillId="4" borderId="0" xfId="0" applyNumberFormat="1" applyFont="1" applyFill="1" applyBorder="1" applyAlignment="1">
      <alignment horizontal="left" vertical="center"/>
    </xf>
    <xf numFmtId="167" fontId="4" fillId="4" borderId="0" xfId="0" applyNumberFormat="1" applyFont="1" applyFill="1" applyBorder="1" applyAlignment="1">
      <alignment horizontal="left" vertical="center"/>
    </xf>
    <xf numFmtId="10" fontId="4" fillId="4" borderId="0" xfId="1" applyNumberFormat="1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center" vertical="center"/>
    </xf>
    <xf numFmtId="168" fontId="4" fillId="4" borderId="0" xfId="0" applyNumberFormat="1" applyFont="1" applyFill="1" applyBorder="1" applyAlignment="1">
      <alignment horizontal="left" vertical="center"/>
    </xf>
    <xf numFmtId="9" fontId="4" fillId="4" borderId="0" xfId="1" applyFont="1" applyFill="1" applyBorder="1" applyAlignment="1">
      <alignment horizontal="center" vertical="center"/>
    </xf>
    <xf numFmtId="9" fontId="4" fillId="4" borderId="0" xfId="1" applyFont="1" applyFill="1" applyBorder="1" applyAlignment="1">
      <alignment horizontal="left" vertical="center"/>
    </xf>
    <xf numFmtId="164" fontId="4" fillId="4" borderId="0" xfId="0" applyNumberFormat="1" applyFont="1" applyFill="1" applyBorder="1" applyAlignment="1">
      <alignment horizontal="center" vertical="center"/>
    </xf>
    <xf numFmtId="166" fontId="4" fillId="4" borderId="0" xfId="0" applyNumberFormat="1" applyFont="1" applyFill="1" applyBorder="1" applyAlignment="1">
      <alignment horizontal="center" vertical="center"/>
    </xf>
    <xf numFmtId="10" fontId="4" fillId="4" borderId="0" xfId="0" applyNumberFormat="1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right" vertical="center"/>
    </xf>
    <xf numFmtId="0" fontId="4" fillId="4" borderId="0" xfId="0" applyFont="1" applyFill="1" applyBorder="1" applyAlignment="1">
      <alignment horizontal="left" vertical="center" wrapText="1" indent="1"/>
    </xf>
    <xf numFmtId="0" fontId="4" fillId="4" borderId="0" xfId="0" applyFont="1" applyFill="1" applyBorder="1" applyAlignment="1">
      <alignment horizontal="center" vertical="center" wrapText="1"/>
    </xf>
    <xf numFmtId="165" fontId="4" fillId="4" borderId="0" xfId="0" applyNumberFormat="1" applyFont="1" applyFill="1" applyBorder="1" applyAlignment="1">
      <alignment horizontal="center" vertical="center" wrapText="1"/>
    </xf>
    <xf numFmtId="10" fontId="4" fillId="4" borderId="0" xfId="1" applyNumberFormat="1" applyFont="1" applyFill="1" applyBorder="1" applyAlignment="1">
      <alignment horizontal="center" vertical="center" wrapText="1"/>
    </xf>
    <xf numFmtId="167" fontId="4" fillId="4" borderId="0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left" vertical="center" indent="1"/>
      <protection hidden="1"/>
    </xf>
    <xf numFmtId="164" fontId="6" fillId="4" borderId="0" xfId="0" applyNumberFormat="1" applyFont="1" applyFill="1" applyBorder="1" applyAlignment="1" applyProtection="1">
      <alignment horizontal="left" vertical="center" indent="1"/>
      <protection hidden="1"/>
    </xf>
    <xf numFmtId="169" fontId="6" fillId="4" borderId="0" xfId="0" applyNumberFormat="1" applyFont="1" applyFill="1" applyBorder="1" applyAlignment="1" applyProtection="1">
      <alignment horizontal="left" vertical="center" indent="1"/>
      <protection hidden="1"/>
    </xf>
    <xf numFmtId="0" fontId="6" fillId="3" borderId="4" xfId="0" applyFont="1" applyFill="1" applyBorder="1" applyAlignment="1" applyProtection="1">
      <alignment horizontal="left" vertical="center" indent="1"/>
      <protection hidden="1"/>
    </xf>
    <xf numFmtId="166" fontId="6" fillId="3" borderId="4" xfId="0" applyNumberFormat="1" applyFont="1" applyFill="1" applyBorder="1" applyAlignment="1" applyProtection="1">
      <alignment horizontal="left" vertical="center" indent="1"/>
      <protection hidden="1"/>
    </xf>
    <xf numFmtId="0" fontId="6" fillId="3" borderId="5" xfId="0" applyFont="1" applyFill="1" applyBorder="1" applyAlignment="1" applyProtection="1">
      <alignment horizontal="left" vertical="center" indent="1"/>
      <protection hidden="1"/>
    </xf>
    <xf numFmtId="0" fontId="6" fillId="3" borderId="6" xfId="0" applyFont="1" applyFill="1" applyBorder="1" applyAlignment="1" applyProtection="1">
      <alignment horizontal="left" vertical="center" indent="1"/>
      <protection hidden="1"/>
    </xf>
    <xf numFmtId="0" fontId="6" fillId="3" borderId="2" xfId="0" applyFont="1" applyFill="1" applyBorder="1" applyAlignment="1" applyProtection="1">
      <alignment horizontal="left" vertical="center" indent="1"/>
      <protection hidden="1"/>
    </xf>
    <xf numFmtId="0" fontId="6" fillId="3" borderId="2" xfId="0" applyFont="1" applyFill="1" applyBorder="1" applyAlignment="1" applyProtection="1">
      <alignment horizontal="left" vertical="center" wrapText="1" indent="1"/>
      <protection hidden="1"/>
    </xf>
    <xf numFmtId="0" fontId="6" fillId="3" borderId="7" xfId="0" applyFont="1" applyFill="1" applyBorder="1" applyAlignment="1" applyProtection="1">
      <alignment horizontal="left" vertical="center" indent="1"/>
      <protection hidden="1"/>
    </xf>
    <xf numFmtId="0" fontId="6" fillId="3" borderId="1" xfId="0" applyFont="1" applyFill="1" applyBorder="1" applyAlignment="1" applyProtection="1">
      <alignment horizontal="left" vertical="center" indent="1"/>
      <protection hidden="1"/>
    </xf>
    <xf numFmtId="0" fontId="6" fillId="3" borderId="8" xfId="0" applyFont="1" applyFill="1" applyBorder="1" applyAlignment="1" applyProtection="1">
      <alignment horizontal="left" vertical="center" indent="1"/>
      <protection hidden="1"/>
    </xf>
    <xf numFmtId="164" fontId="6" fillId="3" borderId="7" xfId="0" applyNumberFormat="1" applyFont="1" applyFill="1" applyBorder="1" applyAlignment="1" applyProtection="1">
      <alignment horizontal="left" vertical="center" indent="1"/>
      <protection hidden="1"/>
    </xf>
    <xf numFmtId="0" fontId="6" fillId="3" borderId="3" xfId="0" applyFont="1" applyFill="1" applyBorder="1" applyAlignment="1" applyProtection="1">
      <alignment horizontal="left" vertical="center" indent="1"/>
      <protection hidden="1"/>
    </xf>
    <xf numFmtId="0" fontId="11" fillId="5" borderId="2" xfId="0" applyFont="1" applyFill="1" applyBorder="1" applyAlignment="1" applyProtection="1">
      <alignment horizontal="left" vertical="center" indent="1"/>
      <protection hidden="1"/>
    </xf>
    <xf numFmtId="10" fontId="11" fillId="4" borderId="2" xfId="0" applyNumberFormat="1" applyFont="1" applyFill="1" applyBorder="1" applyAlignment="1" applyProtection="1">
      <alignment horizontal="left" vertical="center" indent="1"/>
      <protection hidden="1"/>
    </xf>
    <xf numFmtId="10" fontId="11" fillId="4" borderId="9" xfId="0" applyNumberFormat="1" applyFont="1" applyFill="1" applyBorder="1" applyAlignment="1" applyProtection="1">
      <alignment horizontal="left" vertical="center" indent="1"/>
      <protection hidden="1"/>
    </xf>
    <xf numFmtId="0" fontId="11" fillId="2" borderId="2" xfId="0" applyFont="1" applyFill="1" applyBorder="1" applyAlignment="1" applyProtection="1">
      <alignment horizontal="left" vertical="center" indent="1"/>
      <protection hidden="1"/>
    </xf>
    <xf numFmtId="10" fontId="11" fillId="2" borderId="2" xfId="0" applyNumberFormat="1" applyFont="1" applyFill="1" applyBorder="1" applyAlignment="1" applyProtection="1">
      <alignment horizontal="left" vertical="center" indent="1"/>
      <protection hidden="1"/>
    </xf>
    <xf numFmtId="10" fontId="11" fillId="2" borderId="10" xfId="0" applyNumberFormat="1" applyFont="1" applyFill="1" applyBorder="1" applyAlignment="1" applyProtection="1">
      <alignment horizontal="left" vertical="center" indent="1"/>
      <protection hidden="1"/>
    </xf>
    <xf numFmtId="0" fontId="11" fillId="5" borderId="7" xfId="0" applyFont="1" applyFill="1" applyBorder="1" applyAlignment="1" applyProtection="1">
      <alignment horizontal="left" vertical="center" indent="1"/>
      <protection hidden="1"/>
    </xf>
    <xf numFmtId="10" fontId="11" fillId="4" borderId="7" xfId="0" applyNumberFormat="1" applyFont="1" applyFill="1" applyBorder="1" applyAlignment="1" applyProtection="1">
      <alignment horizontal="left" vertical="center" indent="1"/>
      <protection hidden="1"/>
    </xf>
    <xf numFmtId="10" fontId="11" fillId="4" borderId="11" xfId="0" applyNumberFormat="1" applyFont="1" applyFill="1" applyBorder="1" applyAlignment="1" applyProtection="1">
      <alignment horizontal="left" vertical="center" indent="1"/>
      <protection hidden="1"/>
    </xf>
    <xf numFmtId="166" fontId="6" fillId="4" borderId="0" xfId="0" applyNumberFormat="1" applyFont="1" applyFill="1" applyBorder="1" applyAlignment="1" applyProtection="1">
      <alignment horizontal="left" vertical="center" indent="1"/>
      <protection hidden="1"/>
    </xf>
    <xf numFmtId="10" fontId="11" fillId="4" borderId="10" xfId="0" applyNumberFormat="1" applyFont="1" applyFill="1" applyBorder="1" applyAlignment="1" applyProtection="1">
      <alignment horizontal="left" vertical="center" indent="1"/>
      <protection hidden="1"/>
    </xf>
    <xf numFmtId="0" fontId="11" fillId="2" borderId="7" xfId="0" applyFont="1" applyFill="1" applyBorder="1" applyAlignment="1" applyProtection="1">
      <alignment horizontal="left" vertical="center" indent="1"/>
      <protection hidden="1"/>
    </xf>
    <xf numFmtId="10" fontId="11" fillId="2" borderId="7" xfId="0" applyNumberFormat="1" applyFont="1" applyFill="1" applyBorder="1" applyAlignment="1" applyProtection="1">
      <alignment horizontal="left" vertical="center" indent="1"/>
      <protection hidden="1"/>
    </xf>
    <xf numFmtId="10" fontId="11" fillId="2" borderId="11" xfId="0" applyNumberFormat="1" applyFont="1" applyFill="1" applyBorder="1" applyAlignment="1" applyProtection="1">
      <alignment horizontal="left" vertical="center" indent="1"/>
      <protection hidden="1"/>
    </xf>
    <xf numFmtId="0" fontId="8" fillId="4" borderId="0" xfId="0" applyFont="1" applyFill="1" applyAlignment="1" applyProtection="1">
      <alignment vertical="center"/>
      <protection hidden="1"/>
    </xf>
    <xf numFmtId="0" fontId="14" fillId="4" borderId="0" xfId="0" applyFont="1" applyFill="1" applyAlignment="1" applyProtection="1">
      <alignment vertical="center"/>
      <protection hidden="1"/>
    </xf>
    <xf numFmtId="0" fontId="9" fillId="4" borderId="0" xfId="0" applyFont="1" applyFill="1" applyBorder="1" applyAlignment="1" applyProtection="1">
      <alignment horizontal="right" vertical="center" indent="1"/>
      <protection hidden="1"/>
    </xf>
    <xf numFmtId="0" fontId="7" fillId="4" borderId="0" xfId="0" applyFont="1" applyFill="1" applyAlignment="1" applyProtection="1">
      <alignment vertical="center"/>
      <protection hidden="1"/>
    </xf>
    <xf numFmtId="0" fontId="7" fillId="4" borderId="0" xfId="0" applyFont="1" applyFill="1" applyAlignment="1" applyProtection="1">
      <alignment horizontal="left" vertical="center"/>
      <protection hidden="1"/>
    </xf>
    <xf numFmtId="0" fontId="8" fillId="4" borderId="0" xfId="0" applyFont="1" applyFill="1" applyBorder="1" applyProtection="1">
      <protection hidden="1"/>
    </xf>
    <xf numFmtId="0" fontId="8" fillId="4" borderId="0" xfId="0" applyFont="1" applyFill="1" applyProtection="1">
      <protection hidden="1"/>
    </xf>
    <xf numFmtId="0" fontId="9" fillId="4" borderId="0" xfId="0" applyFont="1" applyFill="1" applyBorder="1" applyAlignment="1" applyProtection="1">
      <alignment horizontal="left" vertical="top"/>
      <protection hidden="1"/>
    </xf>
    <xf numFmtId="0" fontId="9" fillId="4" borderId="0" xfId="0" applyFont="1" applyFill="1" applyBorder="1" applyAlignment="1" applyProtection="1">
      <alignment horizontal="left" vertical="top"/>
      <protection hidden="1"/>
    </xf>
    <xf numFmtId="0" fontId="8" fillId="4" borderId="1" xfId="0" applyFont="1" applyFill="1" applyBorder="1" applyAlignment="1" applyProtection="1">
      <alignment horizontal="center" vertical="center"/>
      <protection locked="0" hidden="1"/>
    </xf>
    <xf numFmtId="0" fontId="8" fillId="4" borderId="0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left" vertical="center"/>
      <protection hidden="1"/>
    </xf>
    <xf numFmtId="22" fontId="8" fillId="4" borderId="0" xfId="0" applyNumberFormat="1" applyFont="1" applyFill="1" applyBorder="1" applyAlignment="1" applyProtection="1">
      <alignment horizontal="left" vertical="center" indent="1"/>
      <protection hidden="1"/>
    </xf>
    <xf numFmtId="0" fontId="8" fillId="4" borderId="0" xfId="0" applyFont="1" applyFill="1" applyBorder="1" applyAlignment="1" applyProtection="1">
      <alignment horizontal="left" vertical="center" indent="1"/>
      <protection hidden="1"/>
    </xf>
    <xf numFmtId="0" fontId="8" fillId="4" borderId="1" xfId="0" applyFont="1" applyFill="1" applyBorder="1" applyAlignment="1" applyProtection="1">
      <alignment horizontal="center" vertical="center"/>
      <protection hidden="1"/>
    </xf>
    <xf numFmtId="165" fontId="8" fillId="4" borderId="1" xfId="0" applyNumberFormat="1" applyFont="1" applyFill="1" applyBorder="1" applyAlignment="1" applyProtection="1">
      <alignment horizontal="center" vertical="center"/>
      <protection hidden="1"/>
    </xf>
    <xf numFmtId="166" fontId="10" fillId="4" borderId="0" xfId="0" applyNumberFormat="1" applyFont="1" applyFill="1" applyBorder="1" applyAlignment="1" applyProtection="1">
      <alignment horizontal="center" vertical="center"/>
      <protection locked="0" hidden="1"/>
    </xf>
  </cellXfs>
  <cellStyles count="2">
    <cellStyle name="Обычный" xfId="0" builtinId="0"/>
    <cellStyle name="Процентный" xfId="1" builtinId="5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Arial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7" formatCode="#,##0.0_ ;[Red]\-#,##0.0\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7" formatCode="#,##0.0_ ;[Red]\-#,##0.0\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0.00_ ;[Red]\-0.00\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8" formatCode="0.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8" formatCode="0.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6" formatCode="#,##0.00_ ;[Red]\-#,##0.00\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4" formatCode="#,##0_ ;[Red]\-#,##0\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</dxf>
    <dxf>
      <font>
        <b/>
        <i val="0"/>
        <strike val="0"/>
        <color rgb="FFD20A28"/>
      </font>
    </dxf>
    <dxf>
      <border>
        <bottom style="thin">
          <color theme="0" tint="-0.499984740745262"/>
        </bottom>
        <vertical/>
        <horizontal/>
      </border>
    </dxf>
    <dxf>
      <font>
        <color theme="0" tint="-0.499984740745262"/>
      </font>
    </dxf>
    <dxf>
      <font>
        <color theme="1" tint="0.14996795556505021"/>
      </font>
    </dxf>
  </dxfs>
  <tableStyles count="0" defaultTableStyle="TableStyleMedium2" defaultPivotStyle="PivotStyleMedium9"/>
  <colors>
    <mruColors>
      <color rgb="FFD20A28"/>
      <color rgb="FFFFFF99"/>
      <color rgb="FF99FF99"/>
      <color rgb="FFFDE9D9"/>
      <color rgb="FFFA94A3"/>
      <color rgb="FF0000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1056;&#1077;&#1079;&#1091;&#1083;&#1100;&#1090;&#1072;&#1090;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&#1042;&#1074;&#1077;&#1076;&#1077;&#1085;&#1085;&#1103; &#1076;&#1072;&#1085;&#1080;&#1093;'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14</xdr:row>
      <xdr:rowOff>123825</xdr:rowOff>
    </xdr:from>
    <xdr:to>
      <xdr:col>12</xdr:col>
      <xdr:colOff>0</xdr:colOff>
      <xdr:row>16</xdr:row>
      <xdr:rowOff>0</xdr:rowOff>
    </xdr:to>
    <xdr:sp macro="" textlink="">
      <xdr:nvSpPr>
        <xdr:cNvPr id="30" name="Rectangle: Rounded Corner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5CF702A7-730E-4CE6-AC29-DFC65AAEEFB4}"/>
            </a:ext>
          </a:extLst>
        </xdr:cNvPr>
        <xdr:cNvSpPr/>
      </xdr:nvSpPr>
      <xdr:spPr>
        <a:xfrm>
          <a:off x="4629150" y="3533775"/>
          <a:ext cx="1828800" cy="371475"/>
        </a:xfrm>
        <a:prstGeom prst="roundRect">
          <a:avLst/>
        </a:prstGeom>
        <a:gradFill flip="none" rotWithShape="1">
          <a:gsLst>
            <a:gs pos="0">
              <a:srgbClr val="D20A28">
                <a:shade val="30000"/>
                <a:satMod val="115000"/>
              </a:srgbClr>
            </a:gs>
            <a:gs pos="50000">
              <a:srgbClr val="D20A28">
                <a:shade val="67500"/>
                <a:satMod val="115000"/>
              </a:srgbClr>
            </a:gs>
            <a:gs pos="100000">
              <a:srgbClr val="D20A28">
                <a:shade val="100000"/>
                <a:satMod val="115000"/>
              </a:srgbClr>
            </a:gs>
          </a:gsLst>
          <a:lin ang="189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uk-UA" sz="11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ДАЛІ</a:t>
          </a:r>
        </a:p>
      </xdr:txBody>
    </xdr:sp>
    <xdr:clientData/>
  </xdr:twoCellAnchor>
  <xdr:twoCellAnchor>
    <xdr:from>
      <xdr:col>5</xdr:col>
      <xdr:colOff>0</xdr:colOff>
      <xdr:row>14</xdr:row>
      <xdr:rowOff>123825</xdr:rowOff>
    </xdr:from>
    <xdr:to>
      <xdr:col>8</xdr:col>
      <xdr:colOff>0</xdr:colOff>
      <xdr:row>16</xdr:row>
      <xdr:rowOff>0</xdr:rowOff>
    </xdr:to>
    <xdr:sp macro="[0]!RectangleRoundedCorners31_Click" textlink="">
      <xdr:nvSpPr>
        <xdr:cNvPr id="32" name="Rectangle: Rounded Corners 31">
          <a:extLst>
            <a:ext uri="{FF2B5EF4-FFF2-40B4-BE49-F238E27FC236}">
              <a16:creationId xmlns:a16="http://schemas.microsoft.com/office/drawing/2014/main" xmlns="" id="{31A90DB8-6E8F-4406-A775-7B21DB1703F7}"/>
            </a:ext>
          </a:extLst>
        </xdr:cNvPr>
        <xdr:cNvSpPr/>
      </xdr:nvSpPr>
      <xdr:spPr>
        <a:xfrm>
          <a:off x="2905125" y="3590925"/>
          <a:ext cx="1743075" cy="371475"/>
        </a:xfrm>
        <a:prstGeom prst="roundRect">
          <a:avLst/>
        </a:prstGeom>
        <a:gradFill flip="none" rotWithShape="1">
          <a:gsLst>
            <a:gs pos="0">
              <a:schemeClr val="tx1">
                <a:lumMod val="65000"/>
                <a:lumOff val="35000"/>
                <a:shade val="30000"/>
                <a:satMod val="115000"/>
              </a:schemeClr>
            </a:gs>
            <a:gs pos="50000">
              <a:schemeClr val="tx1">
                <a:lumMod val="65000"/>
                <a:lumOff val="35000"/>
                <a:shade val="67500"/>
                <a:satMod val="115000"/>
              </a:schemeClr>
            </a:gs>
            <a:gs pos="100000">
              <a:schemeClr val="tx1">
                <a:lumMod val="65000"/>
                <a:lumOff val="35000"/>
                <a:shade val="100000"/>
                <a:satMod val="115000"/>
              </a:schemeClr>
            </a:gs>
          </a:gsLst>
          <a:lin ang="189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uk-UA" sz="11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ОЧИСТИТИ</a:t>
          </a:r>
        </a:p>
      </xdr:txBody>
    </xdr:sp>
    <xdr:clientData/>
  </xdr:twoCellAnchor>
  <xdr:twoCellAnchor editAs="oneCell">
    <xdr:from>
      <xdr:col>10</xdr:col>
      <xdr:colOff>381000</xdr:colOff>
      <xdr:row>1</xdr:row>
      <xdr:rowOff>19050</xdr:rowOff>
    </xdr:from>
    <xdr:to>
      <xdr:col>13</xdr:col>
      <xdr:colOff>0</xdr:colOff>
      <xdr:row>2</xdr:row>
      <xdr:rowOff>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E82C8326-372F-4F89-9301-50CF32B3F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4625" y="266700"/>
          <a:ext cx="1428750" cy="228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800100</xdr:colOff>
      <xdr:row>1</xdr:row>
      <xdr:rowOff>19050</xdr:rowOff>
    </xdr:from>
    <xdr:to>
      <xdr:col>10</xdr:col>
      <xdr:colOff>0</xdr:colOff>
      <xdr:row>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ED276E31-2FE8-46D5-9426-F72D4AB73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0725" y="266700"/>
          <a:ext cx="1428750" cy="2286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</xdr:row>
      <xdr:rowOff>0</xdr:rowOff>
    </xdr:from>
    <xdr:to>
      <xdr:col>1</xdr:col>
      <xdr:colOff>1800000</xdr:colOff>
      <xdr:row>2</xdr:row>
      <xdr:rowOff>123825</xdr:rowOff>
    </xdr:to>
    <xdr:sp macro="" textlink="">
      <xdr:nvSpPr>
        <xdr:cNvPr id="4" name="Rectangle: Rounded Corner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72194C21-0BC1-4A76-923E-62489A3EF397}"/>
            </a:ext>
          </a:extLst>
        </xdr:cNvPr>
        <xdr:cNvSpPr/>
      </xdr:nvSpPr>
      <xdr:spPr>
        <a:xfrm>
          <a:off x="609600" y="247650"/>
          <a:ext cx="1800000" cy="371475"/>
        </a:xfrm>
        <a:prstGeom prst="roundRect">
          <a:avLst/>
        </a:prstGeom>
        <a:gradFill flip="none" rotWithShape="1">
          <a:gsLst>
            <a:gs pos="0">
              <a:schemeClr val="tx1">
                <a:lumMod val="65000"/>
                <a:lumOff val="35000"/>
                <a:shade val="30000"/>
                <a:satMod val="115000"/>
              </a:schemeClr>
            </a:gs>
            <a:gs pos="50000">
              <a:schemeClr val="tx1">
                <a:lumMod val="65000"/>
                <a:lumOff val="35000"/>
                <a:shade val="67500"/>
                <a:satMod val="115000"/>
              </a:schemeClr>
            </a:gs>
            <a:gs pos="100000">
              <a:schemeClr val="tx1">
                <a:lumMod val="65000"/>
                <a:lumOff val="35000"/>
                <a:shade val="100000"/>
                <a:satMod val="115000"/>
              </a:schemeClr>
            </a:gs>
          </a:gsLst>
          <a:lin ang="189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uk-UA" sz="11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НАЗАД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2" name="rawdata" displayName="rawdata" ref="B12:P192" totalsRowShown="0" headerRowDxfId="26" dataDxfId="25">
  <autoFilter ref="B12:P192"/>
  <sortState ref="B13:M135">
    <sortCondition ref="B12:B135"/>
  </sortState>
  <tableColumns count="15">
    <tableColumn id="1" name="Opening type" dataDxfId="24"/>
    <tableColumn id="2" name="Opening angle" dataDxfId="23"/>
    <tableColumn id="3" name="KH" dataDxfId="22"/>
    <tableColumn id="22" name="KDmin" dataDxfId="21"/>
    <tableColumn id="4" name="Model" dataDxfId="20"/>
    <tableColumn id="13" name="FW" dataDxfId="19">
      <calculatedColumnFormula>IF(rawdata[[#This Row],[Opening type]]="Standard",$C$10,$C$9)</calculatedColumnFormula>
    </tableColumn>
    <tableColumn id="5" name="FWmin" dataDxfId="18"/>
    <tableColumn id="6" name="FWmax" dataDxfId="17"/>
    <tableColumn id="8" name="FHq" dataDxfId="16">
      <calculatedColumnFormula>$C$2/D13</calculatedColumnFormula>
    </tableColumn>
    <tableColumn id="7" name="Fhmatch 1" dataDxfId="15">
      <calculatedColumnFormula>IF(AND($C$4&gt;=rawdata[[#This Row],[KDmin]],$J$11=rawdata[[#This Row],[FHq]],rawdata[[#This Row],[FW]]&gt;=rawdata[[#This Row],[FWmin]],rawdata[[#This Row],[FW]]&lt;=rawdata[[#This Row],[FWmax]]),"YES"," - ")</calculatedColumnFormula>
    </tableColumn>
    <tableColumn id="10" name="FWq 1" dataDxfId="14">
      <calculatedColumnFormula>IF(rawdata[[#This Row],[Fhmatch 1]]="YES",((1-rawdata[[#This Row],[FWmin]]/rawdata[[#This Row],[FW]])+(1-rawdata[[#This Row],[FW]]/rawdata[[#This Row],[FWmax]]))/2,"")</calculatedColumnFormula>
    </tableColumn>
    <tableColumn id="9" name="Fhmatch 2" dataDxfId="13">
      <calculatedColumnFormula>IF(AND($C$4&gt;=rawdata[[#This Row],[KDmin]],$J$11=rawdata[[#This Row],[FHq]],rawdata[[#This Row],[FW]]/2&gt;=rawdata[[#This Row],[FWmin]],rawdata[[#This Row],[FW]]/2&lt;=rawdata[[#This Row],[FWmax]]),"YES"," - ")</calculatedColumnFormula>
    </tableColumn>
    <tableColumn id="19" name="Fwmin 2" dataDxfId="12">
      <calculatedColumnFormula>IFERROR(rawdata[[#This Row],[FWmin]]*2," - ")</calculatedColumnFormula>
    </tableColumn>
    <tableColumn id="20" name="FWmax 2" dataDxfId="11">
      <calculatedColumnFormula>IFERROR(rawdata[[#This Row],[FWmax]]*2," - ")</calculatedColumnFormula>
    </tableColumn>
    <tableColumn id="18" name="FWq 2" dataDxfId="10">
      <calculatedColumnFormula>IF(rawdata[[#This Row],[Fhmatch 2]]="YES",((1-rawdata[[#This Row],[Fwmin 2]]/rawdata[[#This Row],[FW]])+(1-rawdata[[#This Row],[FW]]/rawdata[[#This Row],[FWmax 2]]))/2,"")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4" name="material_list" displayName="material_list" ref="A1:B5" totalsRowShown="0" headerRowDxfId="9" dataDxfId="8">
  <autoFilter ref="A1:B5"/>
  <tableColumns count="2">
    <tableColumn id="1" name="Матеріал фасаду" dataDxfId="7"/>
    <tableColumn id="2" name="Щільність, кг/м3" dataDxfId="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5" name="thikness_list" displayName="thikness_list" ref="D1:D38" totalsRowShown="0" headerRowDxfId="5" dataDxfId="4">
  <autoFilter ref="D1:D38"/>
  <tableColumns count="1">
    <tableColumn id="1" name="Товщина фасаду, мм" dataDxfId="3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6" name="Table36" displayName="Table36" ref="F1:F3" totalsRowShown="0" headerRowDxfId="2" dataDxfId="1">
  <autoFilter ref="F1:F3"/>
  <tableColumns count="1">
    <tableColumn id="1" name="Спосіб розраунку ваги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2:L24"/>
  <sheetViews>
    <sheetView topLeftCell="A16" zoomScale="110" zoomScaleNormal="110" zoomScaleSheetLayoutView="100" workbookViewId="0">
      <selection activeCell="B8" sqref="B8"/>
    </sheetView>
  </sheetViews>
  <sheetFormatPr defaultRowHeight="20.100000000000001" customHeight="1" x14ac:dyDescent="0.2"/>
  <cols>
    <col min="1" max="1" width="5.7109375" style="66" customWidth="1"/>
    <col min="2" max="4" width="10.7109375" style="66" customWidth="1"/>
    <col min="5" max="5" width="5.7109375" style="66" customWidth="1"/>
    <col min="6" max="8" width="10.7109375" style="66" customWidth="1"/>
    <col min="9" max="9" width="5.7109375" style="66" customWidth="1"/>
    <col min="10" max="12" width="10.7109375" style="66" customWidth="1"/>
    <col min="13" max="13" width="5.7109375" style="66" customWidth="1"/>
    <col min="14" max="16384" width="9.140625" style="66"/>
  </cols>
  <sheetData>
    <row r="2" spans="1:12" s="60" customFormat="1" ht="20.100000000000001" customHeight="1" x14ac:dyDescent="0.25">
      <c r="B2" s="61" t="s">
        <v>47</v>
      </c>
      <c r="F2" s="62"/>
      <c r="G2" s="62"/>
      <c r="H2" s="72"/>
      <c r="I2" s="73"/>
      <c r="J2" s="73"/>
    </row>
    <row r="4" spans="1:12" s="63" customFormat="1" ht="20.100000000000001" customHeight="1" x14ac:dyDescent="0.25">
      <c r="B4" s="71" t="s">
        <v>39</v>
      </c>
      <c r="C4" s="71"/>
      <c r="D4" s="71"/>
      <c r="F4" s="64" t="s">
        <v>46</v>
      </c>
      <c r="G4" s="64"/>
      <c r="H4" s="64"/>
      <c r="J4" s="64" t="s">
        <v>9</v>
      </c>
      <c r="K4" s="64"/>
      <c r="L4" s="64"/>
    </row>
    <row r="5" spans="1:12" ht="20.100000000000001" customHeight="1" x14ac:dyDescent="0.2">
      <c r="A5" s="65"/>
      <c r="B5" s="65"/>
      <c r="C5" s="65"/>
      <c r="D5" s="65"/>
    </row>
    <row r="6" spans="1:12" ht="20.100000000000001" customHeight="1" x14ac:dyDescent="0.2">
      <c r="A6" s="65"/>
      <c r="B6" s="68" t="s">
        <v>64</v>
      </c>
      <c r="C6" s="68"/>
      <c r="D6" s="68"/>
      <c r="F6" s="67" t="s">
        <v>3</v>
      </c>
      <c r="G6" s="67"/>
      <c r="H6" s="67"/>
      <c r="J6" s="68" t="s">
        <v>42</v>
      </c>
      <c r="K6" s="68"/>
      <c r="L6" s="68"/>
    </row>
    <row r="7" spans="1:12" ht="20.100000000000001" customHeight="1" x14ac:dyDescent="0.2">
      <c r="A7" s="65"/>
      <c r="B7" s="69">
        <v>450</v>
      </c>
      <c r="C7" s="69"/>
      <c r="D7" s="69"/>
      <c r="F7" s="69" t="s">
        <v>7</v>
      </c>
      <c r="G7" s="69"/>
      <c r="H7" s="69"/>
      <c r="J7" s="69" t="s">
        <v>44</v>
      </c>
      <c r="K7" s="69"/>
      <c r="L7" s="69"/>
    </row>
    <row r="8" spans="1:12" ht="20.100000000000001" customHeight="1" x14ac:dyDescent="0.2">
      <c r="A8" s="65"/>
      <c r="B8" s="65"/>
      <c r="C8" s="65"/>
      <c r="D8" s="65"/>
      <c r="F8" s="65"/>
      <c r="G8" s="65"/>
      <c r="H8" s="65"/>
      <c r="J8" s="65"/>
      <c r="K8" s="65"/>
      <c r="L8" s="65"/>
    </row>
    <row r="9" spans="1:12" ht="20.100000000000001" customHeight="1" x14ac:dyDescent="0.2">
      <c r="A9" s="65"/>
      <c r="B9" s="68" t="s">
        <v>65</v>
      </c>
      <c r="C9" s="68"/>
      <c r="D9" s="68"/>
      <c r="F9" s="68" t="s">
        <v>68</v>
      </c>
      <c r="G9" s="68"/>
      <c r="H9" s="68"/>
      <c r="J9" s="68" t="s">
        <v>70</v>
      </c>
      <c r="K9" s="68"/>
      <c r="L9" s="68"/>
    </row>
    <row r="10" spans="1:12" ht="20.100000000000001" customHeight="1" x14ac:dyDescent="0.2">
      <c r="A10" s="65"/>
      <c r="B10" s="69">
        <v>600</v>
      </c>
      <c r="C10" s="69"/>
      <c r="D10" s="69"/>
      <c r="F10" s="74">
        <f>IFERROR(VLOOKUP(F7,material_list[#Data],2,FALSE)," - ")</f>
        <v>770</v>
      </c>
      <c r="G10" s="74"/>
      <c r="H10" s="74"/>
      <c r="J10" s="75">
        <f>IF(OR(F13="",F13&lt;0),"Введіть вагу ручки",(B7/1000)*(B10/1000)*(B16/1000)*F10)</f>
        <v>3.9500999999999999</v>
      </c>
      <c r="K10" s="75"/>
      <c r="L10" s="75"/>
    </row>
    <row r="11" spans="1:12" ht="20.100000000000001" customHeight="1" x14ac:dyDescent="0.2">
      <c r="A11" s="65"/>
      <c r="B11" s="65"/>
      <c r="C11" s="65"/>
      <c r="D11" s="65"/>
    </row>
    <row r="12" spans="1:12" ht="20.100000000000001" customHeight="1" x14ac:dyDescent="0.2">
      <c r="A12" s="65"/>
      <c r="B12" s="68" t="s">
        <v>66</v>
      </c>
      <c r="C12" s="68"/>
      <c r="D12" s="68"/>
      <c r="F12" s="68" t="s">
        <v>69</v>
      </c>
      <c r="G12" s="68"/>
      <c r="H12" s="68"/>
      <c r="J12" s="68" t="s">
        <v>71</v>
      </c>
      <c r="K12" s="68"/>
      <c r="L12" s="68"/>
    </row>
    <row r="13" spans="1:12" ht="20.100000000000001" customHeight="1" x14ac:dyDescent="0.2">
      <c r="A13" s="65"/>
      <c r="B13" s="69">
        <v>280</v>
      </c>
      <c r="C13" s="69"/>
      <c r="D13" s="69"/>
      <c r="F13" s="69">
        <v>150</v>
      </c>
      <c r="G13" s="69"/>
      <c r="H13" s="69"/>
      <c r="J13" s="76"/>
      <c r="K13" s="76"/>
      <c r="L13" s="76"/>
    </row>
    <row r="14" spans="1:12" ht="20.100000000000001" customHeight="1" x14ac:dyDescent="0.2">
      <c r="A14" s="65"/>
      <c r="B14" s="65"/>
      <c r="C14" s="65"/>
      <c r="D14" s="65"/>
    </row>
    <row r="15" spans="1:12" ht="20.100000000000001" customHeight="1" x14ac:dyDescent="0.2">
      <c r="A15" s="65"/>
      <c r="B15" s="68" t="s">
        <v>67</v>
      </c>
      <c r="C15" s="68"/>
      <c r="D15" s="68"/>
    </row>
    <row r="16" spans="1:12" ht="20.100000000000001" customHeight="1" x14ac:dyDescent="0.2">
      <c r="A16" s="65"/>
      <c r="B16" s="69">
        <v>19</v>
      </c>
      <c r="C16" s="69"/>
      <c r="D16" s="69"/>
    </row>
    <row r="18" spans="6:8" s="65" customFormat="1" ht="20.100000000000001" customHeight="1" x14ac:dyDescent="0.2">
      <c r="F18" s="68"/>
      <c r="G18" s="68"/>
      <c r="H18" s="68"/>
    </row>
    <row r="19" spans="6:8" s="65" customFormat="1" ht="20.100000000000001" customHeight="1" x14ac:dyDescent="0.2">
      <c r="F19" s="70"/>
      <c r="G19" s="70"/>
      <c r="H19" s="70"/>
    </row>
    <row r="20" spans="6:8" s="65" customFormat="1" ht="20.100000000000001" customHeight="1" x14ac:dyDescent="0.2"/>
    <row r="21" spans="6:8" s="65" customFormat="1" ht="20.100000000000001" customHeight="1" x14ac:dyDescent="0.2"/>
    <row r="22" spans="6:8" s="65" customFormat="1" ht="20.100000000000001" customHeight="1" x14ac:dyDescent="0.2">
      <c r="F22" s="68"/>
      <c r="G22" s="68"/>
      <c r="H22" s="68"/>
    </row>
    <row r="23" spans="6:8" s="65" customFormat="1" ht="20.100000000000001" customHeight="1" x14ac:dyDescent="0.2">
      <c r="F23" s="70"/>
      <c r="G23" s="70"/>
      <c r="H23" s="70"/>
    </row>
    <row r="24" spans="6:8" s="65" customFormat="1" ht="20.100000000000001" customHeight="1" x14ac:dyDescent="0.2"/>
  </sheetData>
  <sheetProtection algorithmName="SHA-512" hashValue="uY8rAzWexjcIHR3LGTBySU6zzvVMQFHUs1iYre7aNUmBS6FCd1GOX4C04k7l92uRFlj9kjz6Jsu8G/FU2Qotgg==" saltValue="UMoV47WnNQ/z5B09oYf7mQ==" spinCount="100000" sheet="1" objects="1" scenarios="1"/>
  <mergeCells count="25">
    <mergeCell ref="F12:H12"/>
    <mergeCell ref="F13:H13"/>
    <mergeCell ref="B4:D4"/>
    <mergeCell ref="B7:D7"/>
    <mergeCell ref="H2:J2"/>
    <mergeCell ref="F7:H7"/>
    <mergeCell ref="F9:H9"/>
    <mergeCell ref="F10:H10"/>
    <mergeCell ref="J7:L7"/>
    <mergeCell ref="J10:L10"/>
    <mergeCell ref="J13:L13"/>
    <mergeCell ref="J12:L12"/>
    <mergeCell ref="J6:L6"/>
    <mergeCell ref="J9:L9"/>
    <mergeCell ref="B16:D16"/>
    <mergeCell ref="F22:H22"/>
    <mergeCell ref="F23:H23"/>
    <mergeCell ref="F18:H18"/>
    <mergeCell ref="F19:H19"/>
    <mergeCell ref="B15:D15"/>
    <mergeCell ref="B10:D10"/>
    <mergeCell ref="B6:D6"/>
    <mergeCell ref="B9:D9"/>
    <mergeCell ref="B12:D12"/>
    <mergeCell ref="B13:D13"/>
  </mergeCells>
  <conditionalFormatting sqref="J13">
    <cfRule type="expression" dxfId="30" priority="4">
      <formula>$J$7="Ручне введення"</formula>
    </cfRule>
  </conditionalFormatting>
  <conditionalFormatting sqref="J9:J10">
    <cfRule type="expression" dxfId="29" priority="2">
      <formula>$J$7="Ручне введення"</formula>
    </cfRule>
  </conditionalFormatting>
  <conditionalFormatting sqref="J13:L13">
    <cfRule type="expression" dxfId="28" priority="1">
      <formula>$J$7="Ручне введення"</formula>
    </cfRule>
  </conditionalFormatting>
  <dataValidations count="4">
    <dataValidation type="list" allowBlank="1" showInputMessage="1" showErrorMessage="1" sqref="F7">
      <formula1>list_of_materials</formula1>
    </dataValidation>
    <dataValidation type="list" allowBlank="1" showInputMessage="1" showErrorMessage="1" sqref="J7">
      <formula1>flap_weight_calculation</formula1>
    </dataValidation>
    <dataValidation type="whole" allowBlank="1" showInputMessage="1" showErrorMessage="1" errorTitle="Помилкове значення" error="Значення висоти фасаду має знаходитись в діапазоні 275 - 600 мм" sqref="B7:D7">
      <formula1>275</formula1>
      <formula2>600</formula2>
    </dataValidation>
    <dataValidation type="list" allowBlank="1" showInputMessage="1" showErrorMessage="1" sqref="B16:D16">
      <formula1>material_thikness</formula1>
    </dataValidation>
  </dataValidations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2:J26"/>
  <sheetViews>
    <sheetView tabSelected="1" zoomScaleNormal="100" zoomScaleSheetLayoutView="100" workbookViewId="0"/>
  </sheetViews>
  <sheetFormatPr defaultRowHeight="20.100000000000001" customHeight="1" x14ac:dyDescent="0.25"/>
  <cols>
    <col min="1" max="1" width="5.7109375" style="32" customWidth="1"/>
    <col min="2" max="2" width="33.7109375" style="32" customWidth="1"/>
    <col min="3" max="3" width="15.7109375" style="33" customWidth="1"/>
    <col min="4" max="4" width="5.7109375" style="33" customWidth="1"/>
    <col min="5" max="5" width="18.7109375" style="32" customWidth="1"/>
    <col min="6" max="6" width="15.7109375" style="32" customWidth="1"/>
    <col min="7" max="10" width="16.7109375" style="32" customWidth="1"/>
    <col min="11" max="16384" width="9.140625" style="32"/>
  </cols>
  <sheetData>
    <row r="2" spans="2:10" ht="20.100000000000001" customHeight="1" x14ac:dyDescent="0.25">
      <c r="F2" s="34"/>
    </row>
    <row r="5" spans="2:10" ht="20.100000000000001" customHeight="1" x14ac:dyDescent="0.25">
      <c r="B5" s="32" t="s">
        <v>49</v>
      </c>
      <c r="C5" s="33">
        <f>'Введення даних'!B7</f>
        <v>450</v>
      </c>
      <c r="E5" s="35"/>
      <c r="F5" s="36"/>
      <c r="G5" s="35" t="s">
        <v>59</v>
      </c>
      <c r="H5" s="37"/>
      <c r="I5" s="35" t="s">
        <v>60</v>
      </c>
      <c r="J5" s="38"/>
    </row>
    <row r="6" spans="2:10" ht="20.100000000000001" customHeight="1" x14ac:dyDescent="0.25">
      <c r="B6" s="32" t="s">
        <v>50</v>
      </c>
      <c r="C6" s="33">
        <f>'Введення даних'!B10</f>
        <v>600</v>
      </c>
      <c r="E6" s="39" t="s">
        <v>10</v>
      </c>
      <c r="F6" s="40" t="s">
        <v>61</v>
      </c>
      <c r="G6" s="41" t="s">
        <v>58</v>
      </c>
      <c r="H6" s="42"/>
      <c r="I6" s="41" t="s">
        <v>57</v>
      </c>
      <c r="J6" s="43"/>
    </row>
    <row r="7" spans="2:10" ht="20.100000000000001" customHeight="1" x14ac:dyDescent="0.25">
      <c r="B7" s="32" t="s">
        <v>51</v>
      </c>
      <c r="C7" s="33">
        <f>'Введення даних'!B13</f>
        <v>280</v>
      </c>
      <c r="E7" s="41" t="s">
        <v>62</v>
      </c>
      <c r="F7" s="44" t="s">
        <v>62</v>
      </c>
      <c r="G7" s="41" t="s">
        <v>55</v>
      </c>
      <c r="H7" s="45" t="s">
        <v>56</v>
      </c>
      <c r="I7" s="41" t="s">
        <v>55</v>
      </c>
      <c r="J7" s="45" t="s">
        <v>56</v>
      </c>
    </row>
    <row r="8" spans="2:10" ht="20.100000000000001" customHeight="1" x14ac:dyDescent="0.25">
      <c r="B8" s="32" t="s">
        <v>38</v>
      </c>
      <c r="C8" s="33">
        <f>IF(C12="Ручне введення"," - ",'Введення даних'!B16)</f>
        <v>19</v>
      </c>
      <c r="E8" s="46" t="s">
        <v>11</v>
      </c>
      <c r="F8" s="46">
        <v>75</v>
      </c>
      <c r="G8" s="47" t="str">
        <f t="array" ref="G8">IF($C$6&gt;600," - ",IFERROR(INDEX(rawdata[Model],MATCH(Результат!$E8&amp;Результат!$F8&amp;LARGE(IF(rawdata[Opening type]=E8,IF(rawdata[Opening angle]=Результат!$F8,rawdata[FWq 1])),1),rawdata[Opening type]&amp;rawdata[Opening angle]&amp;rawdata[FWq 1],0))," - "))</f>
        <v>B</v>
      </c>
      <c r="H8" s="48" t="str">
        <f t="array" ref="H8">IF($C$6&gt;600," - ",IFERROR(INDEX(rawdata[Model],MATCH(Результат!$E8&amp;Результат!$F8&amp;LARGE(IF(rawdata[Opening type]=E8,IF(rawdata[Opening angle]=Результат!$F8,rawdata[FWq 1])),2),rawdata[Opening type]&amp;rawdata[Opening angle]&amp;rawdata[FWq 1],0))," - "))</f>
        <v xml:space="preserve"> - </v>
      </c>
      <c r="I8" s="47" t="str">
        <f t="array" ref="I8">IFERROR(INDEX(rawdata[Model],MATCH(Результат!$E8&amp;Результат!$F8&amp;LARGE(IF(rawdata[Opening type]=E8,IF(rawdata[Opening angle]=Результат!$F8,rawdata[FWq 2])),1),rawdata[Opening type]&amp;rawdata[Opening angle]&amp;rawdata[FWq 2],0))," - ")</f>
        <v xml:space="preserve"> - </v>
      </c>
      <c r="J8" s="48" t="str">
        <f t="array" ref="J8">IFERROR(INDEX(rawdata[Model],MATCH(Результат!$E8&amp;Результат!$F8&amp;LARGE(IF(rawdata[Opening type]=E8,IF(rawdata[Opening angle]=Результат!$F8,rawdata[FWq 2])),2),rawdata[Opening type]&amp;rawdata[Opening angle]&amp;rawdata[FWq 2],0))," - ")</f>
        <v xml:space="preserve"> - </v>
      </c>
    </row>
    <row r="9" spans="2:10" ht="20.100000000000001" customHeight="1" x14ac:dyDescent="0.25">
      <c r="B9" s="32" t="s">
        <v>3</v>
      </c>
      <c r="C9" s="33" t="str">
        <f>IF(C12="Ручне введення"," - ",'Введення даних'!F7)</f>
        <v>МДФ</v>
      </c>
      <c r="E9" s="49" t="s">
        <v>11</v>
      </c>
      <c r="F9" s="49">
        <v>90</v>
      </c>
      <c r="G9" s="50" t="str">
        <f t="array" ref="G9">IF($C$6&gt;600," - ",IFERROR(INDEX(rawdata[Model],MATCH(Результат!$E9&amp;Результат!$F9&amp;LARGE(IF(rawdata[Opening type]=E9,IF(rawdata[Opening angle]=Результат!$F9,rawdata[FWq 1])),1),rawdata[Opening type]&amp;rawdata[Opening angle]&amp;rawdata[FWq 1],0))," - "))</f>
        <v>D</v>
      </c>
      <c r="H9" s="51" t="str">
        <f t="array" ref="H9">IF($C$6&gt;600," - ",IFERROR(INDEX(rawdata[Model],MATCH(Результат!$E9&amp;Результат!$F9&amp;LARGE(IF(rawdata[Opening type]=E9,IF(rawdata[Opening angle]=Результат!$F9,rawdata[FWq 1])),2),rawdata[Opening type]&amp;rawdata[Opening angle]&amp;rawdata[FWq 1],0))," - "))</f>
        <v xml:space="preserve"> - </v>
      </c>
      <c r="I9" s="50" t="str">
        <f t="array" ref="I9">IFERROR(INDEX(rawdata[Model],MATCH(Результат!$E9&amp;Результат!$F9&amp;LARGE(IF(rawdata[Opening type]=E9,IF(rawdata[Opening angle]=Результат!$F9,rawdata[FWq 2])),1),rawdata[Opening type]&amp;rawdata[Opening angle]&amp;rawdata[FWq 2],0))," - ")</f>
        <v>B</v>
      </c>
      <c r="J9" s="51" t="str">
        <f t="array" ref="J9">IFERROR(INDEX(rawdata[Model],MATCH(Результат!$E9&amp;Результат!$F9&amp;LARGE(IF(rawdata[Opening type]=E9,IF(rawdata[Opening angle]=Результат!$F9,rawdata[FWq 2])),2),rawdata[Opening type]&amp;rawdata[Opening angle]&amp;rawdata[FWq 2],0))," - ")</f>
        <v>A</v>
      </c>
    </row>
    <row r="10" spans="2:10" ht="20.100000000000001" customHeight="1" x14ac:dyDescent="0.25">
      <c r="B10" s="32" t="s">
        <v>40</v>
      </c>
      <c r="C10" s="33">
        <f>IF(C12="Ручне введення"," - ",'Введення даних'!F10)</f>
        <v>770</v>
      </c>
      <c r="E10" s="52" t="s">
        <v>11</v>
      </c>
      <c r="F10" s="52">
        <v>110</v>
      </c>
      <c r="G10" s="53" t="str">
        <f t="array" ref="G10">IF($C$6&gt;600," - ",IFERROR(INDEX(rawdata[Model],MATCH(Результат!$E10&amp;Результат!$F10&amp;LARGE(IF(rawdata[Opening type]=E10,IF(rawdata[Opening angle]=Результат!$F10,rawdata[FWq 1])),1),rawdata[Opening type]&amp;rawdata[Opening angle]&amp;rawdata[FWq 1],0))," - "))</f>
        <v>D</v>
      </c>
      <c r="H10" s="54" t="str">
        <f t="array" ref="H10">IF($C$6&gt;600," - ",IFERROR(INDEX(rawdata[Model],MATCH(Результат!$E10&amp;Результат!$F10&amp;LARGE(IF(rawdata[Opening type]=E10,IF(rawdata[Opening angle]=Результат!$F10,rawdata[FWq 1])),2),rawdata[Opening type]&amp;rawdata[Opening angle]&amp;rawdata[FWq 1],0))," - "))</f>
        <v xml:space="preserve"> - </v>
      </c>
      <c r="I10" s="53" t="str">
        <f t="array" ref="I10">IFERROR(INDEX(rawdata[Model],MATCH(Результат!$E10&amp;Результат!$F10&amp;LARGE(IF(rawdata[Opening type]=E10,IF(rawdata[Opening angle]=Результат!$F10,rawdata[FWq 2])),1),rawdata[Opening type]&amp;rawdata[Opening angle]&amp;rawdata[FWq 2],0))," - ")</f>
        <v>B</v>
      </c>
      <c r="J10" s="54" t="str">
        <f t="array" ref="J10">IFERROR(INDEX(rawdata[Model],MATCH(Результат!$E10&amp;Результат!$F10&amp;LARGE(IF(rawdata[Opening type]=E10,IF(rawdata[Opening angle]=Результат!$F10,rawdata[FWq 2])),2),rawdata[Opening type]&amp;rawdata[Opening angle]&amp;rawdata[FWq 2],0))," - ")</f>
        <v xml:space="preserve"> - </v>
      </c>
    </row>
    <row r="11" spans="2:10" ht="20.100000000000001" customHeight="1" x14ac:dyDescent="0.25">
      <c r="B11" s="32" t="s">
        <v>48</v>
      </c>
      <c r="C11" s="33">
        <f>'Введення даних'!F13</f>
        <v>150</v>
      </c>
      <c r="E11" s="49" t="s">
        <v>13</v>
      </c>
      <c r="F11" s="49">
        <v>75</v>
      </c>
      <c r="G11" s="50" t="str">
        <f t="array" ref="G11">IF($C$6&gt;600," - ",IFERROR(INDEX(rawdata[Model],MATCH(Результат!$E11&amp;Результат!$F11&amp;LARGE(IF(rawdata[Opening type]=E11,IF(rawdata[Opening angle]=Результат!$F11,rawdata[FWq 1])),1),rawdata[Opening type]&amp;rawdata[Opening angle]&amp;rawdata[FWq 1],0))," - "))</f>
        <v>B</v>
      </c>
      <c r="H11" s="51" t="str">
        <f t="array" ref="H11">IF($C$6&gt;600," - ",IFERROR(INDEX(rawdata[Model],MATCH(Результат!$E11&amp;Результат!$F11&amp;LARGE(IF(rawdata[Opening type]=E11,IF(rawdata[Opening angle]=Результат!$F11,rawdata[FWq 1])),2),rawdata[Opening type]&amp;rawdata[Opening angle]&amp;rawdata[FWq 1],0))," - "))</f>
        <v xml:space="preserve"> - </v>
      </c>
      <c r="I11" s="50" t="str">
        <f t="array" ref="I11">IFERROR(INDEX(rawdata[Model],MATCH(Результат!$E11&amp;Результат!$F11&amp;LARGE(IF(rawdata[Opening type]=E11,IF(rawdata[Opening angle]=Результат!$F11,rawdata[FWq 2])),1),rawdata[Opening type]&amp;rawdata[Opening angle]&amp;rawdata[FWq 2],0))," - ")</f>
        <v xml:space="preserve"> - </v>
      </c>
      <c r="J11" s="51" t="str">
        <f t="array" ref="J11">IFERROR(INDEX(rawdata[Model],MATCH(Результат!$E11&amp;Результат!$F11&amp;LARGE(IF(rawdata[Opening type]=E11,IF(rawdata[Opening angle]=Результат!$F11,rawdata[FWq 2])),2),rawdata[Opening type]&amp;rawdata[Opening angle]&amp;rawdata[FWq 2],0))," - ")</f>
        <v xml:space="preserve"> - </v>
      </c>
    </row>
    <row r="12" spans="2:10" ht="20.100000000000001" customHeight="1" x14ac:dyDescent="0.25">
      <c r="B12" s="32" t="s">
        <v>42</v>
      </c>
      <c r="C12" s="32" t="str">
        <f t="array" ref="C12">'Введення даних'!J7:L7</f>
        <v>Автоматичний</v>
      </c>
      <c r="D12" s="55"/>
      <c r="E12" s="46" t="s">
        <v>13</v>
      </c>
      <c r="F12" s="46">
        <v>90</v>
      </c>
      <c r="G12" s="47" t="str">
        <f t="array" ref="G12">IF($C$6&gt;600," - ",IFERROR(INDEX(rawdata[Model],MATCH(Результат!$E12&amp;Результат!$F12&amp;LARGE(IF(rawdata[Opening type]=E12,IF(rawdata[Opening angle]=Результат!$F12,rawdata[FWq 1])),1),rawdata[Opening type]&amp;rawdata[Opening angle]&amp;rawdata[FWq 1],0))," - "))</f>
        <v>C*</v>
      </c>
      <c r="H12" s="56" t="str">
        <f t="array" ref="H12">IF($C$6&gt;600," - ",IFERROR(INDEX(rawdata[Model],MATCH(Результат!$E12&amp;Результат!$F12&amp;LARGE(IF(rawdata[Opening type]=E12,IF(rawdata[Opening angle]=Результат!$F12,rawdata[FWq 1])),2),rawdata[Opening type]&amp;rawdata[Opening angle]&amp;rawdata[FWq 1],0))," - "))</f>
        <v>D*</v>
      </c>
      <c r="I12" s="47" t="str">
        <f t="array" ref="I12">IFERROR(INDEX(rawdata[Model],MATCH(Результат!$E12&amp;Результат!$F12&amp;LARGE(IF(rawdata[Opening type]=E12,IF(rawdata[Opening angle]=Результат!$F12,rawdata[FWq 2])),1),rawdata[Opening type]&amp;rawdata[Opening angle]&amp;rawdata[FWq 2],0))," - ")</f>
        <v>B</v>
      </c>
      <c r="J12" s="56" t="str">
        <f t="array" ref="J12">IFERROR(INDEX(rawdata[Model],MATCH(Результат!$E12&amp;Результат!$F12&amp;LARGE(IF(rawdata[Opening type]=E12,IF(rawdata[Opening angle]=Результат!$F12,rawdata[FWq 2])),2),rawdata[Opening type]&amp;rawdata[Opening angle]&amp;rawdata[FWq 2],0))," - ")</f>
        <v xml:space="preserve"> - </v>
      </c>
    </row>
    <row r="13" spans="2:10" ht="20.100000000000001" customHeight="1" x14ac:dyDescent="0.25">
      <c r="B13" s="32" t="s">
        <v>4</v>
      </c>
      <c r="C13" s="55">
        <f>IF('Введення даних'!J7="Автоматичний",'Введення даних'!J10,IF(OR('Введення даних'!J13="",'Введення даних'!J13=0),"Введіть вагу",'Введення даних'!J13))</f>
        <v>3.9500999999999999</v>
      </c>
      <c r="D13" s="55"/>
      <c r="E13" s="57" t="s">
        <v>13</v>
      </c>
      <c r="F13" s="57">
        <v>110</v>
      </c>
      <c r="G13" s="58" t="str">
        <f t="array" ref="G13">IF($C$6&gt;600," - ",IFERROR(INDEX(rawdata[Model],MATCH(Результат!$E13&amp;Результат!$F13&amp;LARGE(IF(rawdata[Opening type]=E13,IF(rawdata[Opening angle]=Результат!$F13,rawdata[FWq 1])),1),rawdata[Opening type]&amp;rawdata[Opening angle]&amp;rawdata[FWq 1],0))," - "))</f>
        <v>D</v>
      </c>
      <c r="H13" s="59" t="str">
        <f t="array" ref="H13">IF($C$6&gt;600," - ",IFERROR(INDEX(rawdata[Model],MATCH(Результат!$E13&amp;Результат!$F13&amp;LARGE(IF(rawdata[Opening type]=E13,IF(rawdata[Opening angle]=Результат!$F13,rawdata[FWq 1])),2),rawdata[Opening type]&amp;rawdata[Opening angle]&amp;rawdata[FWq 1],0))," - "))</f>
        <v xml:space="preserve"> - </v>
      </c>
      <c r="I13" s="58" t="str">
        <f t="array" ref="I13">IFERROR(INDEX(rawdata[Model],MATCH(Результат!$E13&amp;Результат!$F13&amp;LARGE(IF(rawdata[Opening type]=E13,IF(rawdata[Opening angle]=Результат!$F13,rawdata[FWq 2])),1),rawdata[Opening type]&amp;rawdata[Opening angle]&amp;rawdata[FWq 2],0))," - ")</f>
        <v>B</v>
      </c>
      <c r="J13" s="59" t="str">
        <f t="array" ref="J13">IFERROR(INDEX(rawdata[Model],MATCH(Результат!$E13&amp;Результат!$F13&amp;LARGE(IF(rawdata[Opening type]=E13,IF(rawdata[Opening angle]=Результат!$F13,rawdata[FWq 2])),2),rawdata[Opening type]&amp;rawdata[Opening angle]&amp;rawdata[FWq 2],0))," - ")</f>
        <v xml:space="preserve"> - </v>
      </c>
    </row>
    <row r="14" spans="2:10" ht="20.100000000000001" customHeight="1" x14ac:dyDescent="0.25">
      <c r="B14" s="32" t="s">
        <v>54</v>
      </c>
      <c r="C14" s="55">
        <f>IFERROR(IF(C13="Введіть вагу","Введіть вагу",C13+'Введення даних'!F13/1000),C13)</f>
        <v>4.1001000000000003</v>
      </c>
      <c r="D14" s="55"/>
      <c r="E14" s="46" t="s">
        <v>14</v>
      </c>
      <c r="F14" s="46">
        <v>75</v>
      </c>
      <c r="G14" s="47" t="str">
        <f t="array" ref="G14">IF($C$6&gt;600," - ",IFERROR(INDEX(rawdata[Model],MATCH(Результат!$E14&amp;Результат!$F14&amp;LARGE(IF(rawdata[Opening type]=E14,IF(rawdata[Opening angle]=Результат!$F14,rawdata[FWq 1])),1),rawdata[Opening type]&amp;rawdata[Opening angle]&amp;rawdata[FWq 1],0))," - "))</f>
        <v>D*</v>
      </c>
      <c r="H14" s="56" t="str">
        <f t="array" ref="H14">IF($C$6&gt;600," - ",IFERROR(INDEX(rawdata[Model],MATCH(Результат!$E14&amp;Результат!$F14&amp;LARGE(IF(rawdata[Opening type]=E14,IF(rawdata[Opening angle]=Результат!$F14,rawdata[FWq 1])),2),rawdata[Opening type]&amp;rawdata[Opening angle]&amp;rawdata[FWq 1],0))," - "))</f>
        <v>C*</v>
      </c>
      <c r="I14" s="47" t="str">
        <f t="array" ref="I14">IFERROR(INDEX(rawdata[Model],MATCH(Результат!$E14&amp;Результат!$F14&amp;LARGE(IF(rawdata[Opening type]=E14,IF(rawdata[Opening angle]=Результат!$F14,rawdata[FWq 2])),1),rawdata[Opening type]&amp;rawdata[Opening angle]&amp;rawdata[FWq 2],0))," - ")</f>
        <v>B</v>
      </c>
      <c r="J14" s="56" t="str">
        <f t="array" ref="J14">IFERROR(INDEX(rawdata[Model],MATCH(Результат!$E14&amp;Результат!$F14&amp;LARGE(IF(rawdata[Opening type]=E14,IF(rawdata[Opening angle]=Результат!$F14,rawdata[FWq 2])),2),rawdata[Opening type]&amp;rawdata[Opening angle]&amp;rawdata[FWq 2],0))," - ")</f>
        <v xml:space="preserve"> - </v>
      </c>
    </row>
    <row r="15" spans="2:10" ht="20.100000000000001" customHeight="1" x14ac:dyDescent="0.25">
      <c r="C15" s="32"/>
      <c r="D15" s="32"/>
      <c r="E15" s="49" t="s">
        <v>14</v>
      </c>
      <c r="F15" s="49">
        <v>90</v>
      </c>
      <c r="G15" s="50" t="str">
        <f t="array" ref="G15">IF($C$6&gt;600," - ",IFERROR(INDEX(rawdata[Model],MATCH(Результат!$E15&amp;Результат!$F15&amp;LARGE(IF(rawdata[Opening type]=E15,IF(rawdata[Opening angle]=Результат!$F15,rawdata[FWq 1])),1),rawdata[Opening type]&amp;rawdata[Opening angle]&amp;rawdata[FWq 1],0))," - "))</f>
        <v xml:space="preserve"> - </v>
      </c>
      <c r="H15" s="51" t="str">
        <f t="array" ref="H15">IF($C$6&gt;600," - ",IFERROR(INDEX(rawdata[Model],MATCH(Результат!$E15&amp;Результат!$F15&amp;LARGE(IF(rawdata[Opening type]=E15,IF(rawdata[Opening angle]=Результат!$F15,rawdata[FWq 1])),2),rawdata[Opening type]&amp;rawdata[Opening angle]&amp;rawdata[FWq 1],0))," - "))</f>
        <v xml:space="preserve"> - </v>
      </c>
      <c r="I15" s="50" t="str">
        <f t="array" ref="I15">IFERROR(INDEX(rawdata[Model],MATCH(Результат!$E15&amp;Результат!$F15&amp;LARGE(IF(rawdata[Opening type]=E15,IF(rawdata[Opening angle]=Результат!$F15,rawdata[FWq 2])),1),rawdata[Opening type]&amp;rawdata[Opening angle]&amp;rawdata[FWq 2],0))," - ")</f>
        <v>C</v>
      </c>
      <c r="J15" s="51" t="str">
        <f t="array" ref="J15">IFERROR(INDEX(rawdata[Model],MATCH(Результат!$E15&amp;Результат!$F15&amp;LARGE(IF(rawdata[Opening type]=E15,IF(rawdata[Opening angle]=Результат!$F15,rawdata[FWq 2])),2),rawdata[Opening type]&amp;rawdata[Opening angle]&amp;rawdata[FWq 2],0))," - ")</f>
        <v xml:space="preserve"> - </v>
      </c>
    </row>
    <row r="16" spans="2:10" ht="20.100000000000001" customHeight="1" x14ac:dyDescent="0.25">
      <c r="C16" s="32"/>
      <c r="D16" s="32"/>
      <c r="E16" s="52" t="s">
        <v>14</v>
      </c>
      <c r="F16" s="52">
        <v>110</v>
      </c>
      <c r="G16" s="53" t="str">
        <f t="array" ref="G16">IF($C$6&gt;600," - ",IFERROR(INDEX(rawdata[Model],MATCH(Результат!$E16&amp;Результат!$F16&amp;LARGE(IF(rawdata[Opening type]=E16,IF(rawdata[Opening angle]=Результат!$F16,rawdata[FWq 1])),1),rawdata[Opening type]&amp;rawdata[Opening angle]&amp;rawdata[FWq 1],0))," - "))</f>
        <v xml:space="preserve"> - </v>
      </c>
      <c r="H16" s="54" t="str">
        <f t="array" ref="H16">IF($C$6&gt;600," - ",IFERROR(INDEX(rawdata[Model],MATCH(Результат!$E16&amp;Результат!$F16&amp;LARGE(IF(rawdata[Opening type]=E16,IF(rawdata[Opening angle]=Результат!$F16,rawdata[FWq 1])),2),rawdata[Opening type]&amp;rawdata[Opening angle]&amp;rawdata[FWq 1],0))," - "))</f>
        <v xml:space="preserve"> - </v>
      </c>
      <c r="I16" s="53" t="str">
        <f t="array" ref="I16">IFERROR(INDEX(rawdata[Model],MATCH(Результат!$E16&amp;Результат!$F16&amp;LARGE(IF(rawdata[Opening type]=E16,IF(rawdata[Opening angle]=Результат!$F16,rawdata[FWq 2])),1),rawdata[Opening type]&amp;rawdata[Opening angle]&amp;rawdata[FWq 2],0))," - ")</f>
        <v>C</v>
      </c>
      <c r="J16" s="54" t="str">
        <f t="array" ref="J16">IFERROR(INDEX(rawdata[Model],MATCH(Результат!$E16&amp;Результат!$F16&amp;LARGE(IF(rawdata[Opening type]=E16,IF(rawdata[Opening angle]=Результат!$F16,rawdata[FWq 2])),2),rawdata[Opening type]&amp;rawdata[Opening angle]&amp;rawdata[FWq 2],0))," - ")</f>
        <v xml:space="preserve"> - </v>
      </c>
    </row>
    <row r="17" spans="5:5" s="32" customFormat="1" ht="20.100000000000001" customHeight="1" x14ac:dyDescent="0.25">
      <c r="E17" s="32" t="s">
        <v>63</v>
      </c>
    </row>
    <row r="18" spans="5:5" s="32" customFormat="1" ht="20.100000000000001" customHeight="1" x14ac:dyDescent="0.25"/>
    <row r="19" spans="5:5" s="32" customFormat="1" ht="20.100000000000001" customHeight="1" x14ac:dyDescent="0.25"/>
    <row r="20" spans="5:5" s="32" customFormat="1" ht="20.100000000000001" customHeight="1" x14ac:dyDescent="0.25"/>
    <row r="21" spans="5:5" s="32" customFormat="1" ht="20.100000000000001" customHeight="1" x14ac:dyDescent="0.25"/>
    <row r="22" spans="5:5" s="32" customFormat="1" ht="20.100000000000001" customHeight="1" x14ac:dyDescent="0.25"/>
    <row r="23" spans="5:5" s="32" customFormat="1" ht="20.100000000000001" customHeight="1" x14ac:dyDescent="0.25"/>
    <row r="24" spans="5:5" s="32" customFormat="1" ht="20.100000000000001" customHeight="1" x14ac:dyDescent="0.25"/>
    <row r="25" spans="5:5" s="32" customFormat="1" ht="20.100000000000001" customHeight="1" x14ac:dyDescent="0.25"/>
    <row r="26" spans="5:5" s="32" customFormat="1" ht="20.100000000000001" customHeight="1" x14ac:dyDescent="0.25"/>
  </sheetData>
  <sheetProtection algorithmName="SHA-512" hashValue="sjqQA3Y0acHqc/hZygraog7XAkNRRT1AByNeXtGPWdOGnn+Az7VOJog4Col7hu6pVSpJ7yJlAprqoyqkG1/xGA==" saltValue="PdBk/1KBtR6xUQM+eobDZQ==" spinCount="100000" sheet="1" objects="1" scenarios="1"/>
  <conditionalFormatting sqref="C13:C14">
    <cfRule type="cellIs" dxfId="27" priority="1" operator="equal">
      <formula>"Введіть вагу"</formula>
    </cfRule>
  </conditionalFormatting>
  <pageMargins left="0.7" right="0.7" top="0.75" bottom="0.75" header="0.3" footer="0.3"/>
  <pageSetup paperSize="9" scale="7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B2:T192"/>
  <sheetViews>
    <sheetView topLeftCell="B1" workbookViewId="0">
      <selection activeCell="C3" sqref="C3"/>
    </sheetView>
  </sheetViews>
  <sheetFormatPr defaultRowHeight="20.100000000000001" customHeight="1" x14ac:dyDescent="0.25"/>
  <cols>
    <col min="1" max="1" width="3.7109375" style="17" customWidth="1"/>
    <col min="2" max="2" width="40.7109375" style="7" customWidth="1"/>
    <col min="3" max="3" width="15.7109375" style="18" customWidth="1"/>
    <col min="4" max="4" width="15.7109375" style="6" customWidth="1"/>
    <col min="5" max="9" width="15.7109375" style="18" customWidth="1"/>
    <col min="10" max="10" width="15.7109375" style="22" customWidth="1"/>
    <col min="11" max="11" width="15.7109375" style="23" customWidth="1"/>
    <col min="12" max="13" width="15.7109375" style="11" customWidth="1"/>
    <col min="14" max="15" width="15.7109375" style="12" customWidth="1"/>
    <col min="16" max="16" width="15.7109375" style="13" customWidth="1"/>
    <col min="17" max="17" width="12.7109375" style="14" customWidth="1"/>
    <col min="18" max="19" width="12.7109375" style="15" customWidth="1"/>
    <col min="20" max="20" width="12.7109375" style="16" customWidth="1"/>
    <col min="21" max="24" width="10.7109375" style="17" customWidth="1"/>
    <col min="25" max="16384" width="9.140625" style="17"/>
  </cols>
  <sheetData>
    <row r="2" spans="2:20" ht="20.100000000000001" customHeight="1" x14ac:dyDescent="0.25">
      <c r="B2" s="2" t="s">
        <v>49</v>
      </c>
      <c r="C2" s="3">
        <f>'Введення даних'!B7</f>
        <v>450</v>
      </c>
      <c r="E2" s="8" t="s">
        <v>31</v>
      </c>
      <c r="F2" s="17"/>
      <c r="G2" s="9"/>
      <c r="H2" s="10"/>
      <c r="I2" s="10"/>
      <c r="J2" s="10"/>
      <c r="K2" s="9"/>
    </row>
    <row r="3" spans="2:20" ht="20.100000000000001" customHeight="1" x14ac:dyDescent="0.25">
      <c r="B3" s="2" t="s">
        <v>50</v>
      </c>
      <c r="C3" s="3">
        <f>'Введення даних'!B10</f>
        <v>600</v>
      </c>
      <c r="E3" s="7" t="s">
        <v>32</v>
      </c>
      <c r="F3" s="17"/>
      <c r="H3" s="6"/>
      <c r="I3" s="6"/>
      <c r="J3" s="6"/>
      <c r="K3" s="18"/>
      <c r="P3" s="11"/>
      <c r="T3" s="19"/>
    </row>
    <row r="4" spans="2:20" ht="20.100000000000001" customHeight="1" x14ac:dyDescent="0.25">
      <c r="B4" s="2" t="s">
        <v>51</v>
      </c>
      <c r="C4" s="3">
        <f>'Введення даних'!B13</f>
        <v>280</v>
      </c>
      <c r="E4" s="7" t="s">
        <v>33</v>
      </c>
      <c r="F4" s="17"/>
      <c r="H4" s="6"/>
      <c r="I4" s="6"/>
      <c r="J4" s="6"/>
      <c r="K4" s="18"/>
      <c r="P4" s="11"/>
      <c r="T4" s="19"/>
    </row>
    <row r="5" spans="2:20" ht="20.100000000000001" customHeight="1" x14ac:dyDescent="0.25">
      <c r="B5" s="2" t="s">
        <v>38</v>
      </c>
      <c r="C5" s="3">
        <f>'Введення даних'!B16</f>
        <v>19</v>
      </c>
      <c r="E5" s="7" t="s">
        <v>36</v>
      </c>
      <c r="F5" s="17"/>
      <c r="H5" s="6"/>
      <c r="I5" s="6"/>
      <c r="J5" s="6"/>
      <c r="K5" s="18"/>
      <c r="L5" s="20"/>
      <c r="M5" s="20"/>
      <c r="N5" s="20"/>
      <c r="P5" s="20"/>
      <c r="T5" s="21"/>
    </row>
    <row r="6" spans="2:20" ht="20.100000000000001" customHeight="1" x14ac:dyDescent="0.25">
      <c r="B6" s="2" t="s">
        <v>3</v>
      </c>
      <c r="C6" s="4" t="str">
        <f>'Введення даних'!F7</f>
        <v>МДФ</v>
      </c>
      <c r="E6" s="7" t="s">
        <v>34</v>
      </c>
      <c r="F6" s="17"/>
      <c r="H6" s="6"/>
      <c r="I6" s="6"/>
      <c r="J6" s="6"/>
      <c r="K6" s="18"/>
      <c r="L6" s="20"/>
      <c r="M6" s="20"/>
      <c r="N6" s="20"/>
      <c r="O6" s="20"/>
      <c r="P6" s="20"/>
      <c r="T6" s="21"/>
    </row>
    <row r="7" spans="2:20" ht="20.100000000000001" customHeight="1" x14ac:dyDescent="0.25">
      <c r="B7" s="2" t="s">
        <v>40</v>
      </c>
      <c r="C7" s="3">
        <f>'Введення даних'!F10</f>
        <v>770</v>
      </c>
      <c r="E7" s="7" t="s">
        <v>35</v>
      </c>
      <c r="F7" s="17"/>
      <c r="H7" s="6"/>
      <c r="I7" s="6"/>
      <c r="J7" s="6"/>
      <c r="K7" s="18"/>
      <c r="M7" s="20"/>
    </row>
    <row r="8" spans="2:20" ht="20.100000000000001" customHeight="1" x14ac:dyDescent="0.25">
      <c r="B8" s="2" t="s">
        <v>48</v>
      </c>
      <c r="C8" s="3">
        <f>'Введення даних'!F13</f>
        <v>150</v>
      </c>
    </row>
    <row r="9" spans="2:20" ht="20.100000000000001" customHeight="1" x14ac:dyDescent="0.25">
      <c r="B9" s="2" t="s">
        <v>4</v>
      </c>
      <c r="C9" s="5">
        <f>Результат!C13</f>
        <v>3.9500999999999999</v>
      </c>
    </row>
    <row r="10" spans="2:20" ht="20.100000000000001" customHeight="1" x14ac:dyDescent="0.25">
      <c r="B10" s="2" t="s">
        <v>54</v>
      </c>
      <c r="C10" s="5">
        <f>Результат!C14</f>
        <v>4.1001000000000003</v>
      </c>
      <c r="D10" s="24"/>
    </row>
    <row r="11" spans="2:20" ht="20.100000000000001" customHeight="1" x14ac:dyDescent="0.25">
      <c r="I11" s="25" t="s">
        <v>12</v>
      </c>
      <c r="J11" s="12">
        <f t="array" ref="J11">LARGE(IF(J13:J192&lt;=1,J13:J192),1)</f>
        <v>1</v>
      </c>
      <c r="M11" s="17"/>
      <c r="N11" s="17"/>
      <c r="P11" s="13">
        <f t="array" ref="P11">LARGE(IF(rawdata[FWq 1]&lt;=1,rawdata[FWq 1]),1)</f>
        <v>0.28580854990233057</v>
      </c>
    </row>
    <row r="12" spans="2:20" ht="69.95" customHeight="1" x14ac:dyDescent="0.25">
      <c r="B12" s="26" t="s">
        <v>22</v>
      </c>
      <c r="C12" s="27" t="s">
        <v>21</v>
      </c>
      <c r="D12" s="27" t="s">
        <v>52</v>
      </c>
      <c r="E12" s="27" t="s">
        <v>53</v>
      </c>
      <c r="F12" s="22" t="s">
        <v>20</v>
      </c>
      <c r="G12" s="23" t="s">
        <v>19</v>
      </c>
      <c r="H12" s="11" t="s">
        <v>18</v>
      </c>
      <c r="I12" s="11" t="s">
        <v>29</v>
      </c>
      <c r="J12" s="28" t="s">
        <v>23</v>
      </c>
      <c r="K12" s="27" t="s">
        <v>24</v>
      </c>
      <c r="L12" s="29" t="s">
        <v>26</v>
      </c>
      <c r="M12" s="27" t="s">
        <v>25</v>
      </c>
      <c r="N12" s="30" t="s">
        <v>28</v>
      </c>
      <c r="O12" s="30" t="s">
        <v>30</v>
      </c>
      <c r="P12" s="29" t="s">
        <v>27</v>
      </c>
      <c r="Q12" s="17"/>
      <c r="R12" s="17"/>
      <c r="S12" s="17"/>
      <c r="T12" s="17"/>
    </row>
    <row r="13" spans="2:20" ht="20.100000000000001" customHeight="1" x14ac:dyDescent="0.25">
      <c r="B13" s="7" t="s">
        <v>11</v>
      </c>
      <c r="C13" s="18">
        <v>75</v>
      </c>
      <c r="D13" s="18">
        <v>350</v>
      </c>
      <c r="E13" s="18">
        <v>165</v>
      </c>
      <c r="F13" s="22" t="s">
        <v>0</v>
      </c>
      <c r="G13" s="23">
        <f>IF(rawdata[[#This Row],[Opening type]]="Standard",$C$10,$C$9)</f>
        <v>4.1001000000000003</v>
      </c>
      <c r="H13" s="11">
        <v>2.6</v>
      </c>
      <c r="I13" s="11">
        <v>4.2</v>
      </c>
      <c r="J13" s="12">
        <f t="shared" ref="J13:J44" si="0">$C$2/D13</f>
        <v>1.2857142857142858</v>
      </c>
      <c r="K13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" s="13" t="str">
        <f>IF(rawdata[[#This Row],[Fhmatch 1]]="YES",((1-rawdata[[#This Row],[FWmin]]/rawdata[[#This Row],[FW]])+(1-rawdata[[#This Row],[FW]]/rawdata[[#This Row],[FWmax]]))/2,"")</f>
        <v/>
      </c>
      <c r="M13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" s="30">
        <f>IFERROR(rawdata[[#This Row],[FWmin]]*2," - ")</f>
        <v>5.2</v>
      </c>
      <c r="O13" s="30">
        <f>IFERROR(rawdata[[#This Row],[FWmax]]*2," - ")</f>
        <v>8.4</v>
      </c>
      <c r="P13" s="13" t="str">
        <f>IF(rawdata[[#This Row],[Fhmatch 2]]="YES",((1-rawdata[[#This Row],[Fwmin 2]]/rawdata[[#This Row],[FW]])+(1-rawdata[[#This Row],[FW]]/rawdata[[#This Row],[FWmax 2]]))/2,"")</f>
        <v/>
      </c>
      <c r="Q13" s="17"/>
      <c r="R13" s="17"/>
      <c r="S13" s="17"/>
      <c r="T13" s="17"/>
    </row>
    <row r="14" spans="2:20" ht="20.100000000000001" customHeight="1" x14ac:dyDescent="0.25">
      <c r="B14" s="7" t="s">
        <v>11</v>
      </c>
      <c r="C14" s="18">
        <v>75</v>
      </c>
      <c r="D14" s="18">
        <v>350</v>
      </c>
      <c r="E14" s="18">
        <v>165</v>
      </c>
      <c r="F14" s="22" t="s">
        <v>1</v>
      </c>
      <c r="G14" s="23">
        <f>IF(rawdata[[#This Row],[Opening type]]="Standard",$C$10,$C$9)</f>
        <v>4.1001000000000003</v>
      </c>
      <c r="H14" s="11">
        <v>3.8</v>
      </c>
      <c r="I14" s="11">
        <v>6.5</v>
      </c>
      <c r="J14" s="12">
        <f t="shared" si="0"/>
        <v>1.2857142857142858</v>
      </c>
      <c r="K14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4" s="13" t="str">
        <f>IF(rawdata[[#This Row],[Fhmatch 1]]="YES",((1-rawdata[[#This Row],[FWmin]]/rawdata[[#This Row],[FW]])+(1-rawdata[[#This Row],[FW]]/rawdata[[#This Row],[FWmax]]))/2,"")</f>
        <v/>
      </c>
      <c r="M14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" s="30">
        <f>IFERROR(rawdata[[#This Row],[FWmin]]*2," - ")</f>
        <v>7.6</v>
      </c>
      <c r="O14" s="30">
        <f>IFERROR(rawdata[[#This Row],[FWmax]]*2," - ")</f>
        <v>13</v>
      </c>
      <c r="P14" s="13" t="str">
        <f>IF(rawdata[[#This Row],[Fhmatch 2]]="YES",((1-rawdata[[#This Row],[Fwmin 2]]/rawdata[[#This Row],[FW]])+(1-rawdata[[#This Row],[FW]]/rawdata[[#This Row],[FWmax 2]]))/2,"")</f>
        <v/>
      </c>
      <c r="Q14" s="17"/>
      <c r="R14" s="17"/>
      <c r="S14" s="17"/>
      <c r="T14" s="17"/>
    </row>
    <row r="15" spans="2:20" ht="20.100000000000001" customHeight="1" x14ac:dyDescent="0.25">
      <c r="B15" s="7" t="s">
        <v>11</v>
      </c>
      <c r="C15" s="18">
        <v>75</v>
      </c>
      <c r="D15" s="18">
        <v>350</v>
      </c>
      <c r="E15" s="18">
        <v>165</v>
      </c>
      <c r="F15" s="22" t="s">
        <v>2</v>
      </c>
      <c r="G15" s="23">
        <f>IF(rawdata[[#This Row],[Opening type]]="Standard",$C$10,$C$9)</f>
        <v>4.1001000000000003</v>
      </c>
      <c r="H15" s="11">
        <v>6.2</v>
      </c>
      <c r="I15" s="11">
        <v>10.9</v>
      </c>
      <c r="J15" s="12">
        <f t="shared" si="0"/>
        <v>1.2857142857142858</v>
      </c>
      <c r="K15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" s="13" t="str">
        <f>IF(rawdata[[#This Row],[Fhmatch 1]]="YES",((1-rawdata[[#This Row],[FWmin]]/rawdata[[#This Row],[FW]])+(1-rawdata[[#This Row],[FW]]/rawdata[[#This Row],[FWmax]]))/2,"")</f>
        <v/>
      </c>
      <c r="M15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" s="30">
        <f>IFERROR(rawdata[[#This Row],[FWmin]]*2," - ")</f>
        <v>12.4</v>
      </c>
      <c r="O15" s="30">
        <f>IFERROR(rawdata[[#This Row],[FWmax]]*2," - ")</f>
        <v>21.8</v>
      </c>
      <c r="P15" s="13" t="str">
        <f>IF(rawdata[[#This Row],[Fhmatch 2]]="YES",((1-rawdata[[#This Row],[Fwmin 2]]/rawdata[[#This Row],[FW]])+(1-rawdata[[#This Row],[FW]]/rawdata[[#This Row],[FWmax 2]]))/2,"")</f>
        <v/>
      </c>
      <c r="Q15" s="17"/>
      <c r="R15" s="17"/>
      <c r="S15" s="17"/>
      <c r="T15" s="17"/>
    </row>
    <row r="16" spans="2:20" ht="20.100000000000001" customHeight="1" x14ac:dyDescent="0.25">
      <c r="B16" s="7" t="s">
        <v>11</v>
      </c>
      <c r="C16" s="18">
        <v>75</v>
      </c>
      <c r="D16" s="18">
        <v>400</v>
      </c>
      <c r="E16" s="18">
        <v>165</v>
      </c>
      <c r="F16" s="22" t="s">
        <v>0</v>
      </c>
      <c r="G16" s="23">
        <f>IF(rawdata[[#This Row],[Opening type]]="Standard",$C$10,$C$9)</f>
        <v>4.1001000000000003</v>
      </c>
      <c r="H16" s="11">
        <v>2.2999999999999998</v>
      </c>
      <c r="I16" s="11">
        <v>3.3</v>
      </c>
      <c r="J16" s="12">
        <f t="shared" si="0"/>
        <v>1.125</v>
      </c>
      <c r="K16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" s="13" t="str">
        <f>IF(rawdata[[#This Row],[Fhmatch 1]]="YES",((1-rawdata[[#This Row],[FWmin]]/rawdata[[#This Row],[FW]])+(1-rawdata[[#This Row],[FW]]/rawdata[[#This Row],[FWmax]]))/2,"")</f>
        <v/>
      </c>
      <c r="M16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" s="30">
        <f>IFERROR(rawdata[[#This Row],[FWmin]]*2," - ")</f>
        <v>4.5999999999999996</v>
      </c>
      <c r="O16" s="30">
        <f>IFERROR(rawdata[[#This Row],[FWmax]]*2," - ")</f>
        <v>6.6</v>
      </c>
      <c r="P16" s="13" t="str">
        <f>IF(rawdata[[#This Row],[Fhmatch 2]]="YES",((1-rawdata[[#This Row],[Fwmin 2]]/rawdata[[#This Row],[FW]])+(1-rawdata[[#This Row],[FW]]/rawdata[[#This Row],[FWmax 2]]))/2,"")</f>
        <v/>
      </c>
      <c r="Q16" s="17"/>
      <c r="R16" s="17"/>
      <c r="S16" s="17"/>
      <c r="T16" s="17"/>
    </row>
    <row r="17" spans="2:16" s="17" customFormat="1" ht="20.100000000000001" customHeight="1" x14ac:dyDescent="0.25">
      <c r="B17" s="7" t="s">
        <v>11</v>
      </c>
      <c r="C17" s="18">
        <v>75</v>
      </c>
      <c r="D17" s="18">
        <v>400</v>
      </c>
      <c r="E17" s="18">
        <v>165</v>
      </c>
      <c r="F17" s="22" t="s">
        <v>1</v>
      </c>
      <c r="G17" s="23">
        <f>IF(rawdata[[#This Row],[Opening type]]="Standard",$C$10,$C$9)</f>
        <v>4.1001000000000003</v>
      </c>
      <c r="H17" s="11">
        <v>3</v>
      </c>
      <c r="I17" s="11">
        <v>5.8</v>
      </c>
      <c r="J17" s="12">
        <f t="shared" si="0"/>
        <v>1.125</v>
      </c>
      <c r="K17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" s="13" t="str">
        <f>IF(rawdata[[#This Row],[Fhmatch 1]]="YES",((1-rawdata[[#This Row],[FWmin]]/rawdata[[#This Row],[FW]])+(1-rawdata[[#This Row],[FW]]/rawdata[[#This Row],[FWmax]]))/2,"")</f>
        <v/>
      </c>
      <c r="M17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" s="30">
        <f>IFERROR(rawdata[[#This Row],[FWmin]]*2," - ")</f>
        <v>6</v>
      </c>
      <c r="O17" s="30">
        <f>IFERROR(rawdata[[#This Row],[FWmax]]*2," - ")</f>
        <v>11.6</v>
      </c>
      <c r="P17" s="13" t="str">
        <f>IF(rawdata[[#This Row],[Fhmatch 2]]="YES",((1-rawdata[[#This Row],[Fwmin 2]]/rawdata[[#This Row],[FW]])+(1-rawdata[[#This Row],[FW]]/rawdata[[#This Row],[FWmax 2]]))/2,"")</f>
        <v/>
      </c>
    </row>
    <row r="18" spans="2:16" s="17" customFormat="1" ht="20.100000000000001" customHeight="1" x14ac:dyDescent="0.25">
      <c r="B18" s="7" t="s">
        <v>11</v>
      </c>
      <c r="C18" s="18">
        <v>75</v>
      </c>
      <c r="D18" s="18">
        <v>400</v>
      </c>
      <c r="E18" s="18">
        <v>165</v>
      </c>
      <c r="F18" s="22" t="s">
        <v>2</v>
      </c>
      <c r="G18" s="23">
        <f>IF(rawdata[[#This Row],[Opening type]]="Standard",$C$10,$C$9)</f>
        <v>4.1001000000000003</v>
      </c>
      <c r="H18" s="11">
        <v>5.6</v>
      </c>
      <c r="I18" s="11">
        <v>10.199999999999999</v>
      </c>
      <c r="J18" s="12">
        <f t="shared" si="0"/>
        <v>1.125</v>
      </c>
      <c r="K18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" s="13" t="str">
        <f>IF(rawdata[[#This Row],[Fhmatch 1]]="YES",((1-rawdata[[#This Row],[FWmin]]/rawdata[[#This Row],[FW]])+(1-rawdata[[#This Row],[FW]]/rawdata[[#This Row],[FWmax]]))/2,"")</f>
        <v/>
      </c>
      <c r="M18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" s="30">
        <f>IFERROR(rawdata[[#This Row],[FWmin]]*2," - ")</f>
        <v>11.2</v>
      </c>
      <c r="O18" s="30">
        <f>IFERROR(rawdata[[#This Row],[FWmax]]*2," - ")</f>
        <v>20.399999999999999</v>
      </c>
      <c r="P18" s="13" t="str">
        <f>IF(rawdata[[#This Row],[Fhmatch 2]]="YES",((1-rawdata[[#This Row],[Fwmin 2]]/rawdata[[#This Row],[FW]])+(1-rawdata[[#This Row],[FW]]/rawdata[[#This Row],[FWmax 2]]))/2,"")</f>
        <v/>
      </c>
    </row>
    <row r="19" spans="2:16" s="17" customFormat="1" ht="20.100000000000001" customHeight="1" x14ac:dyDescent="0.25">
      <c r="B19" s="7" t="s">
        <v>11</v>
      </c>
      <c r="C19" s="18">
        <v>75</v>
      </c>
      <c r="D19" s="18">
        <v>450</v>
      </c>
      <c r="E19" s="18">
        <v>165</v>
      </c>
      <c r="F19" s="22" t="s">
        <v>0</v>
      </c>
      <c r="G19" s="23">
        <f>IF(rawdata[[#This Row],[Opening type]]="Standard",$C$10,$C$9)</f>
        <v>4.1001000000000003</v>
      </c>
      <c r="H19" s="11">
        <v>2.2000000000000002</v>
      </c>
      <c r="I19" s="11">
        <v>3.1</v>
      </c>
      <c r="J19" s="12">
        <f t="shared" si="0"/>
        <v>1</v>
      </c>
      <c r="K19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9" s="13" t="str">
        <f>IF(rawdata[[#This Row],[Fhmatch 1]]="YES",((1-rawdata[[#This Row],[FWmin]]/rawdata[[#This Row],[FW]])+(1-rawdata[[#This Row],[FW]]/rawdata[[#This Row],[FWmax]]))/2,"")</f>
        <v/>
      </c>
      <c r="M19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9" s="30">
        <f>IFERROR(rawdata[[#This Row],[FWmin]]*2," - ")</f>
        <v>4.4000000000000004</v>
      </c>
      <c r="O19" s="30">
        <f>IFERROR(rawdata[[#This Row],[FWmax]]*2," - ")</f>
        <v>6.2</v>
      </c>
      <c r="P19" s="13" t="str">
        <f>IF(rawdata[[#This Row],[Fhmatch 2]]="YES",((1-rawdata[[#This Row],[Fwmin 2]]/rawdata[[#This Row],[FW]])+(1-rawdata[[#This Row],[FW]]/rawdata[[#This Row],[FWmax 2]]))/2,"")</f>
        <v/>
      </c>
    </row>
    <row r="20" spans="2:16" s="17" customFormat="1" ht="20.100000000000001" customHeight="1" x14ac:dyDescent="0.25">
      <c r="B20" s="7" t="s">
        <v>11</v>
      </c>
      <c r="C20" s="18">
        <v>75</v>
      </c>
      <c r="D20" s="18">
        <v>450</v>
      </c>
      <c r="E20" s="18">
        <v>165</v>
      </c>
      <c r="F20" s="22" t="s">
        <v>1</v>
      </c>
      <c r="G20" s="23">
        <f>IF(rawdata[[#This Row],[Opening type]]="Standard",$C$10,$C$9)</f>
        <v>4.1001000000000003</v>
      </c>
      <c r="H20" s="11">
        <v>2.7</v>
      </c>
      <c r="I20" s="11">
        <v>4.3600000000000003</v>
      </c>
      <c r="J20" s="12">
        <f t="shared" si="0"/>
        <v>1</v>
      </c>
      <c r="K20" s="18" t="str">
        <f>IF(AND($C$4&gt;=rawdata[[#This Row],[KDmin]],$J$11=rawdata[[#This Row],[FHq]],rawdata[[#This Row],[FW]]&gt;=rawdata[[#This Row],[FWmin]],rawdata[[#This Row],[FW]]&lt;=rawdata[[#This Row],[FWmax]]),"YES"," - ")</f>
        <v>YES</v>
      </c>
      <c r="L20" s="13">
        <f>IF(rawdata[[#This Row],[Fhmatch 1]]="YES",((1-rawdata[[#This Row],[FWmin]]/rawdata[[#This Row],[FW]])+(1-rawdata[[#This Row],[FW]]/rawdata[[#This Row],[FWmax]]))/2,"")</f>
        <v>0.20054478392672903</v>
      </c>
      <c r="M20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0" s="30">
        <f>IFERROR(rawdata[[#This Row],[FWmin]]*2," - ")</f>
        <v>5.4</v>
      </c>
      <c r="O20" s="30">
        <f>IFERROR(rawdata[[#This Row],[FWmax]]*2," - ")</f>
        <v>8.7200000000000006</v>
      </c>
      <c r="P20" s="13" t="str">
        <f>IF(rawdata[[#This Row],[Fhmatch 2]]="YES",((1-rawdata[[#This Row],[Fwmin 2]]/rawdata[[#This Row],[FW]])+(1-rawdata[[#This Row],[FW]]/rawdata[[#This Row],[FWmax 2]]))/2,"")</f>
        <v/>
      </c>
    </row>
    <row r="21" spans="2:16" s="17" customFormat="1" ht="20.100000000000001" customHeight="1" x14ac:dyDescent="0.25">
      <c r="B21" s="7" t="s">
        <v>11</v>
      </c>
      <c r="C21" s="18">
        <v>75</v>
      </c>
      <c r="D21" s="18">
        <v>450</v>
      </c>
      <c r="E21" s="18">
        <v>165</v>
      </c>
      <c r="F21" s="22" t="s">
        <v>2</v>
      </c>
      <c r="G21" s="23">
        <f>IF(rawdata[[#This Row],[Opening type]]="Standard",$C$10,$C$9)</f>
        <v>4.1001000000000003</v>
      </c>
      <c r="H21" s="11">
        <v>5.5</v>
      </c>
      <c r="I21" s="11">
        <v>9.6999999999999993</v>
      </c>
      <c r="J21" s="12">
        <f t="shared" si="0"/>
        <v>1</v>
      </c>
      <c r="K21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21" s="13" t="str">
        <f>IF(rawdata[[#This Row],[Fhmatch 1]]="YES",((1-rawdata[[#This Row],[FWmin]]/rawdata[[#This Row],[FW]])+(1-rawdata[[#This Row],[FW]]/rawdata[[#This Row],[FWmax]]))/2,"")</f>
        <v/>
      </c>
      <c r="M21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1" s="30">
        <f>IFERROR(rawdata[[#This Row],[FWmin]]*2," - ")</f>
        <v>11</v>
      </c>
      <c r="O21" s="30">
        <f>IFERROR(rawdata[[#This Row],[FWmax]]*2," - ")</f>
        <v>19.399999999999999</v>
      </c>
      <c r="P21" s="13" t="str">
        <f>IF(rawdata[[#This Row],[Fhmatch 2]]="YES",((1-rawdata[[#This Row],[Fwmin 2]]/rawdata[[#This Row],[FW]])+(1-rawdata[[#This Row],[FW]]/rawdata[[#This Row],[FWmax 2]]))/2,"")</f>
        <v/>
      </c>
    </row>
    <row r="22" spans="2:16" s="17" customFormat="1" ht="20.100000000000001" customHeight="1" x14ac:dyDescent="0.25">
      <c r="B22" s="7" t="s">
        <v>11</v>
      </c>
      <c r="C22" s="18">
        <v>75</v>
      </c>
      <c r="D22" s="18">
        <v>500</v>
      </c>
      <c r="E22" s="18">
        <v>165</v>
      </c>
      <c r="F22" s="22" t="s">
        <v>0</v>
      </c>
      <c r="G22" s="23">
        <f>IF(rawdata[[#This Row],[Opening type]]="Standard",$C$10,$C$9)</f>
        <v>4.1001000000000003</v>
      </c>
      <c r="H22" s="11">
        <v>1.7</v>
      </c>
      <c r="I22" s="11">
        <v>2.8</v>
      </c>
      <c r="J22" s="12">
        <f t="shared" si="0"/>
        <v>0.9</v>
      </c>
      <c r="K22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22" s="13" t="str">
        <f>IF(rawdata[[#This Row],[Fhmatch 1]]="YES",((1-rawdata[[#This Row],[FWmin]]/rawdata[[#This Row],[FW]])+(1-rawdata[[#This Row],[FW]]/rawdata[[#This Row],[FWmax]]))/2,"")</f>
        <v/>
      </c>
      <c r="M22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2" s="30">
        <f>IFERROR(rawdata[[#This Row],[FWmin]]*2," - ")</f>
        <v>3.4</v>
      </c>
      <c r="O22" s="30">
        <f>IFERROR(rawdata[[#This Row],[FWmax]]*2," - ")</f>
        <v>5.6</v>
      </c>
      <c r="P22" s="13" t="str">
        <f>IF(rawdata[[#This Row],[Fhmatch 2]]="YES",((1-rawdata[[#This Row],[Fwmin 2]]/rawdata[[#This Row],[FW]])+(1-rawdata[[#This Row],[FW]]/rawdata[[#This Row],[FWmax 2]]))/2,"")</f>
        <v/>
      </c>
    </row>
    <row r="23" spans="2:16" s="17" customFormat="1" ht="20.100000000000001" customHeight="1" x14ac:dyDescent="0.25">
      <c r="B23" s="7" t="s">
        <v>11</v>
      </c>
      <c r="C23" s="18">
        <v>75</v>
      </c>
      <c r="D23" s="18">
        <v>500</v>
      </c>
      <c r="E23" s="18">
        <v>165</v>
      </c>
      <c r="F23" s="22" t="s">
        <v>1</v>
      </c>
      <c r="G23" s="23">
        <f>IF(rawdata[[#This Row],[Opening type]]="Standard",$C$10,$C$9)</f>
        <v>4.1001000000000003</v>
      </c>
      <c r="H23" s="11">
        <v>2.2999999999999998</v>
      </c>
      <c r="I23" s="11">
        <v>4.5999999999999996</v>
      </c>
      <c r="J23" s="12">
        <f t="shared" si="0"/>
        <v>0.9</v>
      </c>
      <c r="K23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23" s="13" t="str">
        <f>IF(rawdata[[#This Row],[Fhmatch 1]]="YES",((1-rawdata[[#This Row],[FWmin]]/rawdata[[#This Row],[FW]])+(1-rawdata[[#This Row],[FW]]/rawdata[[#This Row],[FWmax]]))/2,"")</f>
        <v/>
      </c>
      <c r="M23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3" s="30">
        <f>IFERROR(rawdata[[#This Row],[FWmin]]*2," - ")</f>
        <v>4.5999999999999996</v>
      </c>
      <c r="O23" s="30">
        <f>IFERROR(rawdata[[#This Row],[FWmax]]*2," - ")</f>
        <v>9.1999999999999993</v>
      </c>
      <c r="P23" s="13" t="str">
        <f>IF(rawdata[[#This Row],[Fhmatch 2]]="YES",((1-rawdata[[#This Row],[Fwmin 2]]/rawdata[[#This Row],[FW]])+(1-rawdata[[#This Row],[FW]]/rawdata[[#This Row],[FWmax 2]]))/2,"")</f>
        <v/>
      </c>
    </row>
    <row r="24" spans="2:16" s="17" customFormat="1" ht="20.100000000000001" customHeight="1" x14ac:dyDescent="0.25">
      <c r="B24" s="7" t="s">
        <v>11</v>
      </c>
      <c r="C24" s="18">
        <v>75</v>
      </c>
      <c r="D24" s="18">
        <v>500</v>
      </c>
      <c r="E24" s="18">
        <v>165</v>
      </c>
      <c r="F24" s="22" t="s">
        <v>2</v>
      </c>
      <c r="G24" s="23">
        <f>IF(rawdata[[#This Row],[Opening type]]="Standard",$C$10,$C$9)</f>
        <v>4.1001000000000003</v>
      </c>
      <c r="H24" s="11">
        <v>4.5999999999999996</v>
      </c>
      <c r="I24" s="11">
        <v>8.5</v>
      </c>
      <c r="J24" s="12">
        <f t="shared" si="0"/>
        <v>0.9</v>
      </c>
      <c r="K24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24" s="13" t="str">
        <f>IF(rawdata[[#This Row],[Fhmatch 1]]="YES",((1-rawdata[[#This Row],[FWmin]]/rawdata[[#This Row],[FW]])+(1-rawdata[[#This Row],[FW]]/rawdata[[#This Row],[FWmax]]))/2,"")</f>
        <v/>
      </c>
      <c r="M24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4" s="30">
        <f>IFERROR(rawdata[[#This Row],[FWmin]]*2," - ")</f>
        <v>9.1999999999999993</v>
      </c>
      <c r="O24" s="30">
        <f>IFERROR(rawdata[[#This Row],[FWmax]]*2," - ")</f>
        <v>17</v>
      </c>
      <c r="P24" s="13" t="str">
        <f>IF(rawdata[[#This Row],[Fhmatch 2]]="YES",((1-rawdata[[#This Row],[Fwmin 2]]/rawdata[[#This Row],[FW]])+(1-rawdata[[#This Row],[FW]]/rawdata[[#This Row],[FWmax 2]]))/2,"")</f>
        <v/>
      </c>
    </row>
    <row r="25" spans="2:16" s="17" customFormat="1" ht="20.100000000000001" customHeight="1" x14ac:dyDescent="0.25">
      <c r="B25" s="7" t="s">
        <v>11</v>
      </c>
      <c r="C25" s="18">
        <v>75</v>
      </c>
      <c r="D25" s="18">
        <v>550</v>
      </c>
      <c r="E25" s="18">
        <v>165</v>
      </c>
      <c r="F25" s="22" t="s">
        <v>0</v>
      </c>
      <c r="G25" s="23">
        <f>IF(rawdata[[#This Row],[Opening type]]="Standard",$C$10,$C$9)</f>
        <v>4.1001000000000003</v>
      </c>
      <c r="H25" s="11">
        <v>1.6</v>
      </c>
      <c r="I25" s="11">
        <v>2.6</v>
      </c>
      <c r="J25" s="12">
        <f t="shared" si="0"/>
        <v>0.81818181818181823</v>
      </c>
      <c r="K25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25" s="13" t="str">
        <f>IF(rawdata[[#This Row],[Fhmatch 1]]="YES",((1-rawdata[[#This Row],[FWmin]]/rawdata[[#This Row],[FW]])+(1-rawdata[[#This Row],[FW]]/rawdata[[#This Row],[FWmax]]))/2,"")</f>
        <v/>
      </c>
      <c r="M25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5" s="30">
        <f>IFERROR(rawdata[[#This Row],[FWmin]]*2," - ")</f>
        <v>3.2</v>
      </c>
      <c r="O25" s="30">
        <f>IFERROR(rawdata[[#This Row],[FWmax]]*2," - ")</f>
        <v>5.2</v>
      </c>
      <c r="P25" s="13" t="str">
        <f>IF(rawdata[[#This Row],[Fhmatch 2]]="YES",((1-rawdata[[#This Row],[Fwmin 2]]/rawdata[[#This Row],[FW]])+(1-rawdata[[#This Row],[FW]]/rawdata[[#This Row],[FWmax 2]]))/2,"")</f>
        <v/>
      </c>
    </row>
    <row r="26" spans="2:16" s="17" customFormat="1" ht="20.100000000000001" customHeight="1" x14ac:dyDescent="0.25">
      <c r="B26" s="7" t="s">
        <v>11</v>
      </c>
      <c r="C26" s="18">
        <v>75</v>
      </c>
      <c r="D26" s="18">
        <v>550</v>
      </c>
      <c r="E26" s="18">
        <v>165</v>
      </c>
      <c r="F26" s="22" t="s">
        <v>1</v>
      </c>
      <c r="G26" s="23">
        <f>IF(rawdata[[#This Row],[Opening type]]="Standard",$C$10,$C$9)</f>
        <v>4.1001000000000003</v>
      </c>
      <c r="H26" s="11">
        <v>2.2000000000000002</v>
      </c>
      <c r="I26" s="11">
        <v>4.2</v>
      </c>
      <c r="J26" s="12">
        <f t="shared" si="0"/>
        <v>0.81818181818181823</v>
      </c>
      <c r="K26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26" s="13" t="str">
        <f>IF(rawdata[[#This Row],[Fhmatch 1]]="YES",((1-rawdata[[#This Row],[FWmin]]/rawdata[[#This Row],[FW]])+(1-rawdata[[#This Row],[FW]]/rawdata[[#This Row],[FWmax]]))/2,"")</f>
        <v/>
      </c>
      <c r="M26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6" s="30">
        <f>IFERROR(rawdata[[#This Row],[FWmin]]*2," - ")</f>
        <v>4.4000000000000004</v>
      </c>
      <c r="O26" s="30">
        <f>IFERROR(rawdata[[#This Row],[FWmax]]*2," - ")</f>
        <v>8.4</v>
      </c>
      <c r="P26" s="13" t="str">
        <f>IF(rawdata[[#This Row],[Fhmatch 2]]="YES",((1-rawdata[[#This Row],[Fwmin 2]]/rawdata[[#This Row],[FW]])+(1-rawdata[[#This Row],[FW]]/rawdata[[#This Row],[FWmax 2]]))/2,"")</f>
        <v/>
      </c>
    </row>
    <row r="27" spans="2:16" s="17" customFormat="1" ht="20.100000000000001" customHeight="1" x14ac:dyDescent="0.25">
      <c r="B27" s="7" t="s">
        <v>11</v>
      </c>
      <c r="C27" s="18">
        <v>75</v>
      </c>
      <c r="D27" s="18">
        <v>550</v>
      </c>
      <c r="E27" s="18">
        <v>165</v>
      </c>
      <c r="F27" s="22" t="s">
        <v>2</v>
      </c>
      <c r="G27" s="23">
        <f>IF(rawdata[[#This Row],[Opening type]]="Standard",$C$10,$C$9)</f>
        <v>4.1001000000000003</v>
      </c>
      <c r="H27" s="11">
        <v>4.0999999999999996</v>
      </c>
      <c r="I27" s="11">
        <v>6.6</v>
      </c>
      <c r="J27" s="12">
        <f t="shared" si="0"/>
        <v>0.81818181818181823</v>
      </c>
      <c r="K27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27" s="13" t="str">
        <f>IF(rawdata[[#This Row],[Fhmatch 1]]="YES",((1-rawdata[[#This Row],[FWmin]]/rawdata[[#This Row],[FW]])+(1-rawdata[[#This Row],[FW]]/rawdata[[#This Row],[FWmax]]))/2,"")</f>
        <v/>
      </c>
      <c r="M27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7" s="30">
        <f>IFERROR(rawdata[[#This Row],[FWmin]]*2," - ")</f>
        <v>8.1999999999999993</v>
      </c>
      <c r="O27" s="30">
        <f>IFERROR(rawdata[[#This Row],[FWmax]]*2," - ")</f>
        <v>13.2</v>
      </c>
      <c r="P27" s="13" t="str">
        <f>IF(rawdata[[#This Row],[Fhmatch 2]]="YES",((1-rawdata[[#This Row],[Fwmin 2]]/rawdata[[#This Row],[FW]])+(1-rawdata[[#This Row],[FW]]/rawdata[[#This Row],[FWmax 2]]))/2,"")</f>
        <v/>
      </c>
    </row>
    <row r="28" spans="2:16" s="17" customFormat="1" ht="20.100000000000001" customHeight="1" x14ac:dyDescent="0.25">
      <c r="B28" s="7" t="s">
        <v>11</v>
      </c>
      <c r="C28" s="18">
        <v>75</v>
      </c>
      <c r="D28" s="18">
        <v>600</v>
      </c>
      <c r="E28" s="18">
        <v>165</v>
      </c>
      <c r="F28" s="22" t="s">
        <v>0</v>
      </c>
      <c r="G28" s="23">
        <f>IF(rawdata[[#This Row],[Opening type]]="Standard",$C$10,$C$9)</f>
        <v>4.1001000000000003</v>
      </c>
      <c r="H28" s="11">
        <v>1.2</v>
      </c>
      <c r="I28" s="11">
        <v>2.2999999999999998</v>
      </c>
      <c r="J28" s="12">
        <f t="shared" si="0"/>
        <v>0.75</v>
      </c>
      <c r="K28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28" s="13" t="str">
        <f>IF(rawdata[[#This Row],[Fhmatch 1]]="YES",((1-rawdata[[#This Row],[FWmin]]/rawdata[[#This Row],[FW]])+(1-rawdata[[#This Row],[FW]]/rawdata[[#This Row],[FWmax]]))/2,"")</f>
        <v/>
      </c>
      <c r="M28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8" s="30">
        <f>IFERROR(rawdata[[#This Row],[FWmin]]*2," - ")</f>
        <v>2.4</v>
      </c>
      <c r="O28" s="30">
        <f>IFERROR(rawdata[[#This Row],[FWmax]]*2," - ")</f>
        <v>4.5999999999999996</v>
      </c>
      <c r="P28" s="13" t="str">
        <f>IF(rawdata[[#This Row],[Fhmatch 2]]="YES",((1-rawdata[[#This Row],[Fwmin 2]]/rawdata[[#This Row],[FW]])+(1-rawdata[[#This Row],[FW]]/rawdata[[#This Row],[FWmax 2]]))/2,"")</f>
        <v/>
      </c>
    </row>
    <row r="29" spans="2:16" s="17" customFormat="1" ht="20.100000000000001" customHeight="1" x14ac:dyDescent="0.25">
      <c r="B29" s="7" t="s">
        <v>11</v>
      </c>
      <c r="C29" s="18">
        <v>75</v>
      </c>
      <c r="D29" s="18">
        <v>600</v>
      </c>
      <c r="E29" s="18">
        <v>165</v>
      </c>
      <c r="F29" s="22" t="s">
        <v>1</v>
      </c>
      <c r="G29" s="23">
        <f>IF(rawdata[[#This Row],[Opening type]]="Standard",$C$10,$C$9)</f>
        <v>4.1001000000000003</v>
      </c>
      <c r="H29" s="11">
        <v>2.1</v>
      </c>
      <c r="I29" s="11">
        <v>3.9</v>
      </c>
      <c r="J29" s="12">
        <f t="shared" si="0"/>
        <v>0.75</v>
      </c>
      <c r="K29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29" s="13" t="str">
        <f>IF(rawdata[[#This Row],[Fhmatch 1]]="YES",((1-rawdata[[#This Row],[FWmin]]/rawdata[[#This Row],[FW]])+(1-rawdata[[#This Row],[FW]]/rawdata[[#This Row],[FWmax]]))/2,"")</f>
        <v/>
      </c>
      <c r="M29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29" s="30">
        <f>IFERROR(rawdata[[#This Row],[FWmin]]*2," - ")</f>
        <v>4.2</v>
      </c>
      <c r="O29" s="30">
        <f>IFERROR(rawdata[[#This Row],[FWmax]]*2," - ")</f>
        <v>7.8</v>
      </c>
      <c r="P29" s="13" t="str">
        <f>IF(rawdata[[#This Row],[Fhmatch 2]]="YES",((1-rawdata[[#This Row],[Fwmin 2]]/rawdata[[#This Row],[FW]])+(1-rawdata[[#This Row],[FW]]/rawdata[[#This Row],[FWmax 2]]))/2,"")</f>
        <v/>
      </c>
    </row>
    <row r="30" spans="2:16" s="17" customFormat="1" ht="20.100000000000001" customHeight="1" x14ac:dyDescent="0.25">
      <c r="B30" s="7" t="s">
        <v>11</v>
      </c>
      <c r="C30" s="18">
        <v>75</v>
      </c>
      <c r="D30" s="18">
        <v>600</v>
      </c>
      <c r="E30" s="18">
        <v>165</v>
      </c>
      <c r="F30" s="22" t="s">
        <v>2</v>
      </c>
      <c r="G30" s="23">
        <f>IF(rawdata[[#This Row],[Opening type]]="Standard",$C$10,$C$9)</f>
        <v>4.1001000000000003</v>
      </c>
      <c r="H30" s="11">
        <v>3.9</v>
      </c>
      <c r="I30" s="11">
        <v>6</v>
      </c>
      <c r="J30" s="12">
        <f t="shared" si="0"/>
        <v>0.75</v>
      </c>
      <c r="K30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0" s="13" t="str">
        <f>IF(rawdata[[#This Row],[Fhmatch 1]]="YES",((1-rawdata[[#This Row],[FWmin]]/rawdata[[#This Row],[FW]])+(1-rawdata[[#This Row],[FW]]/rawdata[[#This Row],[FWmax]]))/2,"")</f>
        <v/>
      </c>
      <c r="M30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0" s="30">
        <f>IFERROR(rawdata[[#This Row],[FWmin]]*2," - ")</f>
        <v>7.8</v>
      </c>
      <c r="O30" s="30">
        <f>IFERROR(rawdata[[#This Row],[FWmax]]*2," - ")</f>
        <v>12</v>
      </c>
      <c r="P30" s="13" t="str">
        <f>IF(rawdata[[#This Row],[Fhmatch 2]]="YES",((1-rawdata[[#This Row],[Fwmin 2]]/rawdata[[#This Row],[FW]])+(1-rawdata[[#This Row],[FW]]/rawdata[[#This Row],[FWmax 2]]))/2,"")</f>
        <v/>
      </c>
    </row>
    <row r="31" spans="2:16" s="17" customFormat="1" ht="20.100000000000001" customHeight="1" x14ac:dyDescent="0.25">
      <c r="B31" s="7" t="s">
        <v>11</v>
      </c>
      <c r="C31" s="18">
        <v>90</v>
      </c>
      <c r="D31" s="18">
        <v>275</v>
      </c>
      <c r="E31" s="18">
        <v>149</v>
      </c>
      <c r="F31" s="22" t="s">
        <v>0</v>
      </c>
      <c r="G31" s="23">
        <f>IF(rawdata[[#This Row],[Opening type]]="Standard",$C$10,$C$9)</f>
        <v>4.1001000000000003</v>
      </c>
      <c r="H31" s="11">
        <v>2.8</v>
      </c>
      <c r="I31" s="11">
        <v>3.8</v>
      </c>
      <c r="J31" s="12">
        <f t="shared" si="0"/>
        <v>1.6363636363636365</v>
      </c>
      <c r="K31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1" s="13" t="str">
        <f>IF(rawdata[[#This Row],[Fhmatch 1]]="YES",((1-rawdata[[#This Row],[FWmin]]/rawdata[[#This Row],[FW]])+(1-rawdata[[#This Row],[FW]]/rawdata[[#This Row],[FWmax]]))/2,"")</f>
        <v/>
      </c>
      <c r="M31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1" s="30">
        <f>IFERROR(rawdata[[#This Row],[FWmin]]*2," - ")</f>
        <v>5.6</v>
      </c>
      <c r="O31" s="30">
        <f>IFERROR(rawdata[[#This Row],[FWmax]]*2," - ")</f>
        <v>7.6</v>
      </c>
      <c r="P31" s="13" t="str">
        <f>IF(rawdata[[#This Row],[Fhmatch 2]]="YES",((1-rawdata[[#This Row],[Fwmin 2]]/rawdata[[#This Row],[FW]])+(1-rawdata[[#This Row],[FW]]/rawdata[[#This Row],[FWmax 2]]))/2,"")</f>
        <v/>
      </c>
    </row>
    <row r="32" spans="2:16" s="17" customFormat="1" ht="20.100000000000001" customHeight="1" x14ac:dyDescent="0.25">
      <c r="B32" s="7" t="s">
        <v>11</v>
      </c>
      <c r="C32" s="18">
        <v>90</v>
      </c>
      <c r="D32" s="18">
        <v>275</v>
      </c>
      <c r="E32" s="18">
        <v>149</v>
      </c>
      <c r="F32" s="22" t="s">
        <v>1</v>
      </c>
      <c r="G32" s="23">
        <f>IF(rawdata[[#This Row],[Opening type]]="Standard",$C$10,$C$9)</f>
        <v>4.1001000000000003</v>
      </c>
      <c r="H32" s="11">
        <v>3.5</v>
      </c>
      <c r="I32" s="11">
        <v>6</v>
      </c>
      <c r="J32" s="12">
        <f t="shared" si="0"/>
        <v>1.6363636363636365</v>
      </c>
      <c r="K32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2" s="13" t="str">
        <f>IF(rawdata[[#This Row],[Fhmatch 1]]="YES",((1-rawdata[[#This Row],[FWmin]]/rawdata[[#This Row],[FW]])+(1-rawdata[[#This Row],[FW]]/rawdata[[#This Row],[FWmax]]))/2,"")</f>
        <v/>
      </c>
      <c r="M32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2" s="30">
        <f>IFERROR(rawdata[[#This Row],[FWmin]]*2," - ")</f>
        <v>7</v>
      </c>
      <c r="O32" s="30">
        <f>IFERROR(rawdata[[#This Row],[FWmax]]*2," - ")</f>
        <v>12</v>
      </c>
      <c r="P32" s="13" t="str">
        <f>IF(rawdata[[#This Row],[Fhmatch 2]]="YES",((1-rawdata[[#This Row],[Fwmin 2]]/rawdata[[#This Row],[FW]])+(1-rawdata[[#This Row],[FW]]/rawdata[[#This Row],[FWmax 2]]))/2,"")</f>
        <v/>
      </c>
    </row>
    <row r="33" spans="2:16" s="17" customFormat="1" ht="20.100000000000001" customHeight="1" x14ac:dyDescent="0.25">
      <c r="B33" s="7" t="s">
        <v>11</v>
      </c>
      <c r="C33" s="18">
        <v>90</v>
      </c>
      <c r="D33" s="18">
        <v>275</v>
      </c>
      <c r="E33" s="18">
        <v>149</v>
      </c>
      <c r="F33" s="22" t="s">
        <v>2</v>
      </c>
      <c r="G33" s="23">
        <f>IF(rawdata[[#This Row],[Opening type]]="Standard",$C$10,$C$9)</f>
        <v>4.1001000000000003</v>
      </c>
      <c r="H33" s="11">
        <v>5.8</v>
      </c>
      <c r="I33" s="11">
        <v>10.5</v>
      </c>
      <c r="J33" s="12">
        <f t="shared" si="0"/>
        <v>1.6363636363636365</v>
      </c>
      <c r="K33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3" s="13" t="str">
        <f>IF(rawdata[[#This Row],[Fhmatch 1]]="YES",((1-rawdata[[#This Row],[FWmin]]/rawdata[[#This Row],[FW]])+(1-rawdata[[#This Row],[FW]]/rawdata[[#This Row],[FWmax]]))/2,"")</f>
        <v/>
      </c>
      <c r="M33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3" s="30">
        <f>IFERROR(rawdata[[#This Row],[FWmin]]*2," - ")</f>
        <v>11.6</v>
      </c>
      <c r="O33" s="30">
        <f>IFERROR(rawdata[[#This Row],[FWmax]]*2," - ")</f>
        <v>21</v>
      </c>
      <c r="P33" s="13" t="str">
        <f>IF(rawdata[[#This Row],[Fhmatch 2]]="YES",((1-rawdata[[#This Row],[Fwmin 2]]/rawdata[[#This Row],[FW]])+(1-rawdata[[#This Row],[FW]]/rawdata[[#This Row],[FWmax 2]]))/2,"")</f>
        <v/>
      </c>
    </row>
    <row r="34" spans="2:16" s="17" customFormat="1" ht="20.100000000000001" customHeight="1" x14ac:dyDescent="0.25">
      <c r="B34" s="7" t="s">
        <v>11</v>
      </c>
      <c r="C34" s="18">
        <v>90</v>
      </c>
      <c r="D34" s="18">
        <v>300</v>
      </c>
      <c r="E34" s="18">
        <v>149</v>
      </c>
      <c r="F34" s="22" t="s">
        <v>0</v>
      </c>
      <c r="G34" s="23">
        <f>IF(rawdata[[#This Row],[Opening type]]="Standard",$C$10,$C$9)</f>
        <v>4.1001000000000003</v>
      </c>
      <c r="H34" s="11">
        <v>2.2000000000000002</v>
      </c>
      <c r="I34" s="11">
        <v>3.8</v>
      </c>
      <c r="J34" s="12">
        <f t="shared" si="0"/>
        <v>1.5</v>
      </c>
      <c r="K34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4" s="13" t="str">
        <f>IF(rawdata[[#This Row],[Fhmatch 1]]="YES",((1-rawdata[[#This Row],[FWmin]]/rawdata[[#This Row],[FW]])+(1-rawdata[[#This Row],[FW]]/rawdata[[#This Row],[FWmax]]))/2,"")</f>
        <v/>
      </c>
      <c r="M34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4" s="30">
        <f>IFERROR(rawdata[[#This Row],[FWmin]]*2," - ")</f>
        <v>4.4000000000000004</v>
      </c>
      <c r="O34" s="30">
        <f>IFERROR(rawdata[[#This Row],[FWmax]]*2," - ")</f>
        <v>7.6</v>
      </c>
      <c r="P34" s="13" t="str">
        <f>IF(rawdata[[#This Row],[Fhmatch 2]]="YES",((1-rawdata[[#This Row],[Fwmin 2]]/rawdata[[#This Row],[FW]])+(1-rawdata[[#This Row],[FW]]/rawdata[[#This Row],[FWmax 2]]))/2,"")</f>
        <v/>
      </c>
    </row>
    <row r="35" spans="2:16" s="17" customFormat="1" ht="20.100000000000001" customHeight="1" x14ac:dyDescent="0.25">
      <c r="B35" s="7" t="s">
        <v>11</v>
      </c>
      <c r="C35" s="18">
        <v>90</v>
      </c>
      <c r="D35" s="18">
        <v>300</v>
      </c>
      <c r="E35" s="18">
        <v>149</v>
      </c>
      <c r="F35" s="22" t="s">
        <v>1</v>
      </c>
      <c r="G35" s="23">
        <f>IF(rawdata[[#This Row],[Opening type]]="Standard",$C$10,$C$9)</f>
        <v>4.1001000000000003</v>
      </c>
      <c r="H35" s="11">
        <v>3.3</v>
      </c>
      <c r="I35" s="11">
        <v>5.7</v>
      </c>
      <c r="J35" s="12">
        <f t="shared" si="0"/>
        <v>1.5</v>
      </c>
      <c r="K35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5" s="13" t="str">
        <f>IF(rawdata[[#This Row],[Fhmatch 1]]="YES",((1-rawdata[[#This Row],[FWmin]]/rawdata[[#This Row],[FW]])+(1-rawdata[[#This Row],[FW]]/rawdata[[#This Row],[FWmax]]))/2,"")</f>
        <v/>
      </c>
      <c r="M35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5" s="30">
        <f>IFERROR(rawdata[[#This Row],[FWmin]]*2," - ")</f>
        <v>6.6</v>
      </c>
      <c r="O35" s="30">
        <f>IFERROR(rawdata[[#This Row],[FWmax]]*2," - ")</f>
        <v>11.4</v>
      </c>
      <c r="P35" s="13" t="str">
        <f>IF(rawdata[[#This Row],[Fhmatch 2]]="YES",((1-rawdata[[#This Row],[Fwmin 2]]/rawdata[[#This Row],[FW]])+(1-rawdata[[#This Row],[FW]]/rawdata[[#This Row],[FWmax 2]]))/2,"")</f>
        <v/>
      </c>
    </row>
    <row r="36" spans="2:16" s="17" customFormat="1" ht="20.100000000000001" customHeight="1" x14ac:dyDescent="0.25">
      <c r="B36" s="7" t="s">
        <v>11</v>
      </c>
      <c r="C36" s="18">
        <v>90</v>
      </c>
      <c r="D36" s="18">
        <v>300</v>
      </c>
      <c r="E36" s="18">
        <v>149</v>
      </c>
      <c r="F36" s="22" t="s">
        <v>2</v>
      </c>
      <c r="G36" s="23">
        <f>IF(rawdata[[#This Row],[Opening type]]="Standard",$C$10,$C$9)</f>
        <v>4.1001000000000003</v>
      </c>
      <c r="H36" s="11">
        <v>5.2</v>
      </c>
      <c r="I36" s="11">
        <v>9</v>
      </c>
      <c r="J36" s="12">
        <f t="shared" si="0"/>
        <v>1.5</v>
      </c>
      <c r="K36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6" s="13" t="str">
        <f>IF(rawdata[[#This Row],[Fhmatch 1]]="YES",((1-rawdata[[#This Row],[FWmin]]/rawdata[[#This Row],[FW]])+(1-rawdata[[#This Row],[FW]]/rawdata[[#This Row],[FWmax]]))/2,"")</f>
        <v/>
      </c>
      <c r="M36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6" s="30">
        <f>IFERROR(rawdata[[#This Row],[FWmin]]*2," - ")</f>
        <v>10.4</v>
      </c>
      <c r="O36" s="30">
        <f>IFERROR(rawdata[[#This Row],[FWmax]]*2," - ")</f>
        <v>18</v>
      </c>
      <c r="P36" s="13" t="str">
        <f>IF(rawdata[[#This Row],[Fhmatch 2]]="YES",((1-rawdata[[#This Row],[Fwmin 2]]/rawdata[[#This Row],[FW]])+(1-rawdata[[#This Row],[FW]]/rawdata[[#This Row],[FWmax 2]]))/2,"")</f>
        <v/>
      </c>
    </row>
    <row r="37" spans="2:16" s="17" customFormat="1" ht="20.100000000000001" customHeight="1" x14ac:dyDescent="0.25">
      <c r="B37" s="7" t="s">
        <v>11</v>
      </c>
      <c r="C37" s="18">
        <v>90</v>
      </c>
      <c r="D37" s="18">
        <v>350</v>
      </c>
      <c r="E37" s="18">
        <v>149</v>
      </c>
      <c r="F37" s="22" t="s">
        <v>0</v>
      </c>
      <c r="G37" s="23">
        <f>IF(rawdata[[#This Row],[Opening type]]="Standard",$C$10,$C$9)</f>
        <v>4.1001000000000003</v>
      </c>
      <c r="H37" s="11">
        <v>2.1</v>
      </c>
      <c r="I37" s="11">
        <v>2.9</v>
      </c>
      <c r="J37" s="12">
        <f t="shared" si="0"/>
        <v>1.2857142857142858</v>
      </c>
      <c r="K37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7" s="13" t="str">
        <f>IF(rawdata[[#This Row],[Fhmatch 1]]="YES",((1-rawdata[[#This Row],[FWmin]]/rawdata[[#This Row],[FW]])+(1-rawdata[[#This Row],[FW]]/rawdata[[#This Row],[FWmax]]))/2,"")</f>
        <v/>
      </c>
      <c r="M37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7" s="30">
        <f>IFERROR(rawdata[[#This Row],[FWmin]]*2," - ")</f>
        <v>4.2</v>
      </c>
      <c r="O37" s="30">
        <f>IFERROR(rawdata[[#This Row],[FWmax]]*2," - ")</f>
        <v>5.8</v>
      </c>
      <c r="P37" s="13" t="str">
        <f>IF(rawdata[[#This Row],[Fhmatch 2]]="YES",((1-rawdata[[#This Row],[Fwmin 2]]/rawdata[[#This Row],[FW]])+(1-rawdata[[#This Row],[FW]]/rawdata[[#This Row],[FWmax 2]]))/2,"")</f>
        <v/>
      </c>
    </row>
    <row r="38" spans="2:16" s="17" customFormat="1" ht="20.100000000000001" customHeight="1" x14ac:dyDescent="0.25">
      <c r="B38" s="7" t="s">
        <v>11</v>
      </c>
      <c r="C38" s="18">
        <v>90</v>
      </c>
      <c r="D38" s="18">
        <v>350</v>
      </c>
      <c r="E38" s="18">
        <v>149</v>
      </c>
      <c r="F38" s="22" t="s">
        <v>1</v>
      </c>
      <c r="G38" s="23">
        <f>IF(rawdata[[#This Row],[Opening type]]="Standard",$C$10,$C$9)</f>
        <v>4.1001000000000003</v>
      </c>
      <c r="H38" s="11">
        <v>2.7</v>
      </c>
      <c r="I38" s="11">
        <v>4.9000000000000004</v>
      </c>
      <c r="J38" s="12">
        <f t="shared" si="0"/>
        <v>1.2857142857142858</v>
      </c>
      <c r="K38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8" s="13" t="str">
        <f>IF(rawdata[[#This Row],[Fhmatch 1]]="YES",((1-rawdata[[#This Row],[FWmin]]/rawdata[[#This Row],[FW]])+(1-rawdata[[#This Row],[FW]]/rawdata[[#This Row],[FWmax]]))/2,"")</f>
        <v/>
      </c>
      <c r="M38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8" s="30">
        <f>IFERROR(rawdata[[#This Row],[FWmin]]*2," - ")</f>
        <v>5.4</v>
      </c>
      <c r="O38" s="30">
        <f>IFERROR(rawdata[[#This Row],[FWmax]]*2," - ")</f>
        <v>9.8000000000000007</v>
      </c>
      <c r="P38" s="13" t="str">
        <f>IF(rawdata[[#This Row],[Fhmatch 2]]="YES",((1-rawdata[[#This Row],[Fwmin 2]]/rawdata[[#This Row],[FW]])+(1-rawdata[[#This Row],[FW]]/rawdata[[#This Row],[FWmax 2]]))/2,"")</f>
        <v/>
      </c>
    </row>
    <row r="39" spans="2:16" s="17" customFormat="1" ht="20.100000000000001" customHeight="1" x14ac:dyDescent="0.25">
      <c r="B39" s="7" t="s">
        <v>11</v>
      </c>
      <c r="C39" s="18">
        <v>90</v>
      </c>
      <c r="D39" s="18">
        <v>350</v>
      </c>
      <c r="E39" s="18">
        <v>149</v>
      </c>
      <c r="F39" s="22" t="s">
        <v>2</v>
      </c>
      <c r="G39" s="23">
        <f>IF(rawdata[[#This Row],[Opening type]]="Standard",$C$10,$C$9)</f>
        <v>4.1001000000000003</v>
      </c>
      <c r="H39" s="11">
        <v>4.8</v>
      </c>
      <c r="I39" s="11">
        <v>8</v>
      </c>
      <c r="J39" s="12">
        <f t="shared" si="0"/>
        <v>1.2857142857142858</v>
      </c>
      <c r="K39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39" s="13" t="str">
        <f>IF(rawdata[[#This Row],[Fhmatch 1]]="YES",((1-rawdata[[#This Row],[FWmin]]/rawdata[[#This Row],[FW]])+(1-rawdata[[#This Row],[FW]]/rawdata[[#This Row],[FWmax]]))/2,"")</f>
        <v/>
      </c>
      <c r="M39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39" s="30">
        <f>IFERROR(rawdata[[#This Row],[FWmin]]*2," - ")</f>
        <v>9.6</v>
      </c>
      <c r="O39" s="30">
        <f>IFERROR(rawdata[[#This Row],[FWmax]]*2," - ")</f>
        <v>16</v>
      </c>
      <c r="P39" s="13" t="str">
        <f>IF(rawdata[[#This Row],[Fhmatch 2]]="YES",((1-rawdata[[#This Row],[Fwmin 2]]/rawdata[[#This Row],[FW]])+(1-rawdata[[#This Row],[FW]]/rawdata[[#This Row],[FWmax 2]]))/2,"")</f>
        <v/>
      </c>
    </row>
    <row r="40" spans="2:16" s="17" customFormat="1" ht="20.100000000000001" customHeight="1" x14ac:dyDescent="0.25">
      <c r="B40" s="7" t="s">
        <v>11</v>
      </c>
      <c r="C40" s="18">
        <v>90</v>
      </c>
      <c r="D40" s="18">
        <v>400</v>
      </c>
      <c r="E40" s="18">
        <v>149</v>
      </c>
      <c r="F40" s="22" t="s">
        <v>0</v>
      </c>
      <c r="G40" s="23">
        <f>IF(rawdata[[#This Row],[Opening type]]="Standard",$C$10,$C$9)</f>
        <v>4.1001000000000003</v>
      </c>
      <c r="H40" s="11">
        <v>1.6</v>
      </c>
      <c r="I40" s="11">
        <v>2.2999999999999998</v>
      </c>
      <c r="J40" s="12">
        <f t="shared" si="0"/>
        <v>1.125</v>
      </c>
      <c r="K40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40" s="13" t="str">
        <f>IF(rawdata[[#This Row],[Fhmatch 1]]="YES",((1-rawdata[[#This Row],[FWmin]]/rawdata[[#This Row],[FW]])+(1-rawdata[[#This Row],[FW]]/rawdata[[#This Row],[FWmax]]))/2,"")</f>
        <v/>
      </c>
      <c r="M40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40" s="30">
        <f>IFERROR(rawdata[[#This Row],[FWmin]]*2," - ")</f>
        <v>3.2</v>
      </c>
      <c r="O40" s="30">
        <f>IFERROR(rawdata[[#This Row],[FWmax]]*2," - ")</f>
        <v>4.5999999999999996</v>
      </c>
      <c r="P40" s="13" t="str">
        <f>IF(rawdata[[#This Row],[Fhmatch 2]]="YES",((1-rawdata[[#This Row],[Fwmin 2]]/rawdata[[#This Row],[FW]])+(1-rawdata[[#This Row],[FW]]/rawdata[[#This Row],[FWmax 2]]))/2,"")</f>
        <v/>
      </c>
    </row>
    <row r="41" spans="2:16" s="17" customFormat="1" ht="20.100000000000001" customHeight="1" x14ac:dyDescent="0.25">
      <c r="B41" s="7" t="s">
        <v>11</v>
      </c>
      <c r="C41" s="18">
        <v>90</v>
      </c>
      <c r="D41" s="18">
        <v>400</v>
      </c>
      <c r="E41" s="18">
        <v>149</v>
      </c>
      <c r="F41" s="22" t="s">
        <v>1</v>
      </c>
      <c r="G41" s="23">
        <f>IF(rawdata[[#This Row],[Opening type]]="Standard",$C$10,$C$9)</f>
        <v>4.1001000000000003</v>
      </c>
      <c r="H41" s="11">
        <v>2.2999999999999998</v>
      </c>
      <c r="I41" s="11">
        <v>4.5999999999999996</v>
      </c>
      <c r="J41" s="12">
        <f t="shared" si="0"/>
        <v>1.125</v>
      </c>
      <c r="K41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41" s="13" t="str">
        <f>IF(rawdata[[#This Row],[Fhmatch 1]]="YES",((1-rawdata[[#This Row],[FWmin]]/rawdata[[#This Row],[FW]])+(1-rawdata[[#This Row],[FW]]/rawdata[[#This Row],[FWmax]]))/2,"")</f>
        <v/>
      </c>
      <c r="M41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41" s="30">
        <f>IFERROR(rawdata[[#This Row],[FWmin]]*2," - ")</f>
        <v>4.5999999999999996</v>
      </c>
      <c r="O41" s="30">
        <f>IFERROR(rawdata[[#This Row],[FWmax]]*2," - ")</f>
        <v>9.1999999999999993</v>
      </c>
      <c r="P41" s="13" t="str">
        <f>IF(rawdata[[#This Row],[Fhmatch 2]]="YES",((1-rawdata[[#This Row],[Fwmin 2]]/rawdata[[#This Row],[FW]])+(1-rawdata[[#This Row],[FW]]/rawdata[[#This Row],[FWmax 2]]))/2,"")</f>
        <v/>
      </c>
    </row>
    <row r="42" spans="2:16" s="17" customFormat="1" ht="20.100000000000001" customHeight="1" x14ac:dyDescent="0.25">
      <c r="B42" s="7" t="s">
        <v>11</v>
      </c>
      <c r="C42" s="18">
        <v>90</v>
      </c>
      <c r="D42" s="18">
        <v>400</v>
      </c>
      <c r="E42" s="18">
        <v>149</v>
      </c>
      <c r="F42" s="22" t="s">
        <v>2</v>
      </c>
      <c r="G42" s="23">
        <f>IF(rawdata[[#This Row],[Opening type]]="Standard",$C$10,$C$9)</f>
        <v>4.1001000000000003</v>
      </c>
      <c r="H42" s="11">
        <v>4.3</v>
      </c>
      <c r="I42" s="11">
        <v>7.9</v>
      </c>
      <c r="J42" s="12">
        <f t="shared" si="0"/>
        <v>1.125</v>
      </c>
      <c r="K42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42" s="13" t="str">
        <f>IF(rawdata[[#This Row],[Fhmatch 1]]="YES",((1-rawdata[[#This Row],[FWmin]]/rawdata[[#This Row],[FW]])+(1-rawdata[[#This Row],[FW]]/rawdata[[#This Row],[FWmax]]))/2,"")</f>
        <v/>
      </c>
      <c r="M42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42" s="30">
        <f>IFERROR(rawdata[[#This Row],[FWmin]]*2," - ")</f>
        <v>8.6</v>
      </c>
      <c r="O42" s="30">
        <f>IFERROR(rawdata[[#This Row],[FWmax]]*2," - ")</f>
        <v>15.8</v>
      </c>
      <c r="P42" s="13" t="str">
        <f>IF(rawdata[[#This Row],[Fhmatch 2]]="YES",((1-rawdata[[#This Row],[Fwmin 2]]/rawdata[[#This Row],[FW]])+(1-rawdata[[#This Row],[FW]]/rawdata[[#This Row],[FWmax 2]]))/2,"")</f>
        <v/>
      </c>
    </row>
    <row r="43" spans="2:16" s="17" customFormat="1" ht="20.100000000000001" customHeight="1" x14ac:dyDescent="0.25">
      <c r="B43" s="7" t="s">
        <v>11</v>
      </c>
      <c r="C43" s="18">
        <v>90</v>
      </c>
      <c r="D43" s="18">
        <v>450</v>
      </c>
      <c r="E43" s="18">
        <v>149</v>
      </c>
      <c r="F43" s="22" t="s">
        <v>0</v>
      </c>
      <c r="G43" s="23">
        <f>IF(rawdata[[#This Row],[Opening type]]="Standard",$C$10,$C$9)</f>
        <v>4.1001000000000003</v>
      </c>
      <c r="H43" s="11">
        <v>1.3</v>
      </c>
      <c r="I43" s="11">
        <v>2.2000000000000002</v>
      </c>
      <c r="J43" s="12">
        <f t="shared" si="0"/>
        <v>1</v>
      </c>
      <c r="K43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43" s="13" t="str">
        <f>IF(rawdata[[#This Row],[Fhmatch 1]]="YES",((1-rawdata[[#This Row],[FWmin]]/rawdata[[#This Row],[FW]])+(1-rawdata[[#This Row],[FW]]/rawdata[[#This Row],[FWmax]]))/2,"")</f>
        <v/>
      </c>
      <c r="M43" s="18" t="str">
        <f>IF(AND($C$4&gt;=rawdata[[#This Row],[KDmin]],$J$11=rawdata[[#This Row],[FHq]],rawdata[[#This Row],[FW]]/2&gt;=rawdata[[#This Row],[FWmin]],rawdata[[#This Row],[FW]]/2&lt;=rawdata[[#This Row],[FWmax]]),"YES"," - ")</f>
        <v>YES</v>
      </c>
      <c r="N43" s="30">
        <f>IFERROR(rawdata[[#This Row],[FWmin]]*2," - ")</f>
        <v>2.6</v>
      </c>
      <c r="O43" s="30">
        <f>IFERROR(rawdata[[#This Row],[FWmax]]*2," - ")</f>
        <v>4.4000000000000004</v>
      </c>
      <c r="P43" s="13">
        <f>IF(rawdata[[#This Row],[Fhmatch 2]]="YES",((1-rawdata[[#This Row],[Fwmin 2]]/rawdata[[#This Row],[FW]])+(1-rawdata[[#This Row],[FW]]/rawdata[[#This Row],[FWmax 2]]))/2,"")</f>
        <v>0.21701410802619003</v>
      </c>
    </row>
    <row r="44" spans="2:16" s="17" customFormat="1" ht="20.100000000000001" customHeight="1" x14ac:dyDescent="0.25">
      <c r="B44" s="7" t="s">
        <v>11</v>
      </c>
      <c r="C44" s="18">
        <v>90</v>
      </c>
      <c r="D44" s="18">
        <v>450</v>
      </c>
      <c r="E44" s="18">
        <v>149</v>
      </c>
      <c r="F44" s="22" t="s">
        <v>1</v>
      </c>
      <c r="G44" s="23">
        <f>IF(rawdata[[#This Row],[Opening type]]="Standard",$C$10,$C$9)</f>
        <v>4.1001000000000003</v>
      </c>
      <c r="H44" s="11">
        <v>2</v>
      </c>
      <c r="I44" s="11">
        <v>3.8</v>
      </c>
      <c r="J44" s="12">
        <f t="shared" si="0"/>
        <v>1</v>
      </c>
      <c r="K44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44" s="13" t="str">
        <f>IF(rawdata[[#This Row],[Fhmatch 1]]="YES",((1-rawdata[[#This Row],[FWmin]]/rawdata[[#This Row],[FW]])+(1-rawdata[[#This Row],[FW]]/rawdata[[#This Row],[FWmax]]))/2,"")</f>
        <v/>
      </c>
      <c r="M44" s="18" t="str">
        <f>IF(AND($C$4&gt;=rawdata[[#This Row],[KDmin]],$J$11=rawdata[[#This Row],[FHq]],rawdata[[#This Row],[FW]]/2&gt;=rawdata[[#This Row],[FWmin]],rawdata[[#This Row],[FW]]/2&lt;=rawdata[[#This Row],[FWmax]]),"YES"," - ")</f>
        <v>YES</v>
      </c>
      <c r="N44" s="30">
        <f>IFERROR(rawdata[[#This Row],[FWmin]]*2," - ")</f>
        <v>4</v>
      </c>
      <c r="O44" s="30">
        <f>IFERROR(rawdata[[#This Row],[FWmax]]*2," - ")</f>
        <v>7.6</v>
      </c>
      <c r="P44" s="13">
        <f>IF(rawdata[[#This Row],[Fhmatch 2]]="YES",((1-rawdata[[#This Row],[Fwmin 2]]/rawdata[[#This Row],[FW]])+(1-rawdata[[#This Row],[FW]]/rawdata[[#This Row],[FWmax 2]]))/2,"")</f>
        <v>0.24246359828836012</v>
      </c>
    </row>
    <row r="45" spans="2:16" s="17" customFormat="1" ht="20.100000000000001" customHeight="1" x14ac:dyDescent="0.25">
      <c r="B45" s="7" t="s">
        <v>11</v>
      </c>
      <c r="C45" s="18">
        <v>90</v>
      </c>
      <c r="D45" s="18">
        <v>450</v>
      </c>
      <c r="E45" s="18">
        <v>149</v>
      </c>
      <c r="F45" s="22" t="s">
        <v>2</v>
      </c>
      <c r="G45" s="23">
        <f>IF(rawdata[[#This Row],[Opening type]]="Standard",$C$10,$C$9)</f>
        <v>4.1001000000000003</v>
      </c>
      <c r="H45" s="11">
        <v>3.8</v>
      </c>
      <c r="I45" s="11">
        <v>6.3</v>
      </c>
      <c r="J45" s="12">
        <f t="shared" ref="J45:J76" si="1">$C$2/D45</f>
        <v>1</v>
      </c>
      <c r="K45" s="18" t="str">
        <f>IF(AND($C$4&gt;=rawdata[[#This Row],[KDmin]],$J$11=rawdata[[#This Row],[FHq]],rawdata[[#This Row],[FW]]&gt;=rawdata[[#This Row],[FWmin]],rawdata[[#This Row],[FW]]&lt;=rawdata[[#This Row],[FWmax]]),"YES"," - ")</f>
        <v>YES</v>
      </c>
      <c r="L45" s="13">
        <f>IF(rawdata[[#This Row],[Fhmatch 1]]="YES",((1-rawdata[[#This Row],[FWmin]]/rawdata[[#This Row],[FW]])+(1-rawdata[[#This Row],[FW]]/rawdata[[#This Row],[FWmax]]))/2,"")</f>
        <v>0.21119190646918024</v>
      </c>
      <c r="M45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45" s="30">
        <f>IFERROR(rawdata[[#This Row],[FWmin]]*2," - ")</f>
        <v>7.6</v>
      </c>
      <c r="O45" s="30">
        <f>IFERROR(rawdata[[#This Row],[FWmax]]*2," - ")</f>
        <v>12.6</v>
      </c>
      <c r="P45" s="13" t="str">
        <f>IF(rawdata[[#This Row],[Fhmatch 2]]="YES",((1-rawdata[[#This Row],[Fwmin 2]]/rawdata[[#This Row],[FW]])+(1-rawdata[[#This Row],[FW]]/rawdata[[#This Row],[FWmax 2]]))/2,"")</f>
        <v/>
      </c>
    </row>
    <row r="46" spans="2:16" s="17" customFormat="1" ht="20.100000000000001" customHeight="1" x14ac:dyDescent="0.25">
      <c r="B46" s="7" t="s">
        <v>11</v>
      </c>
      <c r="C46" s="18">
        <v>90</v>
      </c>
      <c r="D46" s="18">
        <v>500</v>
      </c>
      <c r="E46" s="18">
        <v>149</v>
      </c>
      <c r="F46" s="22" t="s">
        <v>0</v>
      </c>
      <c r="G46" s="23">
        <f>IF(rawdata[[#This Row],[Opening type]]="Standard",$C$10,$C$9)</f>
        <v>4.1001000000000003</v>
      </c>
      <c r="H46" s="11">
        <v>1.2</v>
      </c>
      <c r="I46" s="11">
        <v>2</v>
      </c>
      <c r="J46" s="12">
        <f t="shared" si="1"/>
        <v>0.9</v>
      </c>
      <c r="K46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46" s="13" t="str">
        <f>IF(rawdata[[#This Row],[Fhmatch 1]]="YES",((1-rawdata[[#This Row],[FWmin]]/rawdata[[#This Row],[FW]])+(1-rawdata[[#This Row],[FW]]/rawdata[[#This Row],[FWmax]]))/2,"")</f>
        <v/>
      </c>
      <c r="M46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46" s="30">
        <f>IFERROR(rawdata[[#This Row],[FWmin]]*2," - ")</f>
        <v>2.4</v>
      </c>
      <c r="O46" s="30">
        <f>IFERROR(rawdata[[#This Row],[FWmax]]*2," - ")</f>
        <v>4</v>
      </c>
      <c r="P46" s="13" t="str">
        <f>IF(rawdata[[#This Row],[Fhmatch 2]]="YES",((1-rawdata[[#This Row],[Fwmin 2]]/rawdata[[#This Row],[FW]])+(1-rawdata[[#This Row],[FW]]/rawdata[[#This Row],[FWmax 2]]))/2,"")</f>
        <v/>
      </c>
    </row>
    <row r="47" spans="2:16" s="17" customFormat="1" ht="20.100000000000001" customHeight="1" x14ac:dyDescent="0.25">
      <c r="B47" s="7" t="s">
        <v>11</v>
      </c>
      <c r="C47" s="18">
        <v>90</v>
      </c>
      <c r="D47" s="18">
        <v>500</v>
      </c>
      <c r="E47" s="18">
        <v>149</v>
      </c>
      <c r="F47" s="22" t="s">
        <v>1</v>
      </c>
      <c r="G47" s="23">
        <f>IF(rawdata[[#This Row],[Opening type]]="Standard",$C$10,$C$9)</f>
        <v>4.1001000000000003</v>
      </c>
      <c r="H47" s="11">
        <v>1.7</v>
      </c>
      <c r="I47" s="11">
        <v>3.4</v>
      </c>
      <c r="J47" s="12">
        <f t="shared" si="1"/>
        <v>0.9</v>
      </c>
      <c r="K47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47" s="13" t="str">
        <f>IF(rawdata[[#This Row],[Fhmatch 1]]="YES",((1-rawdata[[#This Row],[FWmin]]/rawdata[[#This Row],[FW]])+(1-rawdata[[#This Row],[FW]]/rawdata[[#This Row],[FWmax]]))/2,"")</f>
        <v/>
      </c>
      <c r="M47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47" s="30">
        <f>IFERROR(rawdata[[#This Row],[FWmin]]*2," - ")</f>
        <v>3.4</v>
      </c>
      <c r="O47" s="30">
        <f>IFERROR(rawdata[[#This Row],[FWmax]]*2," - ")</f>
        <v>6.8</v>
      </c>
      <c r="P47" s="13" t="str">
        <f>IF(rawdata[[#This Row],[Fhmatch 2]]="YES",((1-rawdata[[#This Row],[Fwmin 2]]/rawdata[[#This Row],[FW]])+(1-rawdata[[#This Row],[FW]]/rawdata[[#This Row],[FWmax 2]]))/2,"")</f>
        <v/>
      </c>
    </row>
    <row r="48" spans="2:16" s="17" customFormat="1" ht="20.100000000000001" customHeight="1" x14ac:dyDescent="0.25">
      <c r="B48" s="7" t="s">
        <v>11</v>
      </c>
      <c r="C48" s="18">
        <v>90</v>
      </c>
      <c r="D48" s="18">
        <v>500</v>
      </c>
      <c r="E48" s="18">
        <v>149</v>
      </c>
      <c r="F48" s="22" t="s">
        <v>2</v>
      </c>
      <c r="G48" s="23">
        <f>IF(rawdata[[#This Row],[Opening type]]="Standard",$C$10,$C$9)</f>
        <v>4.1001000000000003</v>
      </c>
      <c r="H48" s="11">
        <v>3.4</v>
      </c>
      <c r="I48" s="11">
        <v>6</v>
      </c>
      <c r="J48" s="12">
        <f t="shared" si="1"/>
        <v>0.9</v>
      </c>
      <c r="K48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48" s="13" t="str">
        <f>IF(rawdata[[#This Row],[Fhmatch 1]]="YES",((1-rawdata[[#This Row],[FWmin]]/rawdata[[#This Row],[FW]])+(1-rawdata[[#This Row],[FW]]/rawdata[[#This Row],[FWmax]]))/2,"")</f>
        <v/>
      </c>
      <c r="M48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48" s="30">
        <f>IFERROR(rawdata[[#This Row],[FWmin]]*2," - ")</f>
        <v>6.8</v>
      </c>
      <c r="O48" s="30">
        <f>IFERROR(rawdata[[#This Row],[FWmax]]*2," - ")</f>
        <v>12</v>
      </c>
      <c r="P48" s="13" t="str">
        <f>IF(rawdata[[#This Row],[Fhmatch 2]]="YES",((1-rawdata[[#This Row],[Fwmin 2]]/rawdata[[#This Row],[FW]])+(1-rawdata[[#This Row],[FW]]/rawdata[[#This Row],[FWmax 2]]))/2,"")</f>
        <v/>
      </c>
    </row>
    <row r="49" spans="2:16" s="17" customFormat="1" ht="20.100000000000001" customHeight="1" x14ac:dyDescent="0.25">
      <c r="B49" s="7" t="s">
        <v>11</v>
      </c>
      <c r="C49" s="18">
        <v>90</v>
      </c>
      <c r="D49" s="18">
        <v>550</v>
      </c>
      <c r="E49" s="18">
        <v>149</v>
      </c>
      <c r="F49" s="22" t="s">
        <v>0</v>
      </c>
      <c r="G49" s="23">
        <f>IF(rawdata[[#This Row],[Opening type]]="Standard",$C$10,$C$9)</f>
        <v>4.1001000000000003</v>
      </c>
      <c r="H49" s="11">
        <v>1.2</v>
      </c>
      <c r="I49" s="11">
        <v>1.9</v>
      </c>
      <c r="J49" s="12">
        <f t="shared" si="1"/>
        <v>0.81818181818181823</v>
      </c>
      <c r="K49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49" s="13" t="str">
        <f>IF(rawdata[[#This Row],[Fhmatch 1]]="YES",((1-rawdata[[#This Row],[FWmin]]/rawdata[[#This Row],[FW]])+(1-rawdata[[#This Row],[FW]]/rawdata[[#This Row],[FWmax]]))/2,"")</f>
        <v/>
      </c>
      <c r="M49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49" s="30">
        <f>IFERROR(rawdata[[#This Row],[FWmin]]*2," - ")</f>
        <v>2.4</v>
      </c>
      <c r="O49" s="30">
        <f>IFERROR(rawdata[[#This Row],[FWmax]]*2," - ")</f>
        <v>3.8</v>
      </c>
      <c r="P49" s="13" t="str">
        <f>IF(rawdata[[#This Row],[Fhmatch 2]]="YES",((1-rawdata[[#This Row],[Fwmin 2]]/rawdata[[#This Row],[FW]])+(1-rawdata[[#This Row],[FW]]/rawdata[[#This Row],[FWmax 2]]))/2,"")</f>
        <v/>
      </c>
    </row>
    <row r="50" spans="2:16" s="17" customFormat="1" ht="20.100000000000001" customHeight="1" x14ac:dyDescent="0.25">
      <c r="B50" s="7" t="s">
        <v>11</v>
      </c>
      <c r="C50" s="18">
        <v>90</v>
      </c>
      <c r="D50" s="18">
        <v>550</v>
      </c>
      <c r="E50" s="18">
        <v>149</v>
      </c>
      <c r="F50" s="22" t="s">
        <v>1</v>
      </c>
      <c r="G50" s="23">
        <f>IF(rawdata[[#This Row],[Opening type]]="Standard",$C$10,$C$9)</f>
        <v>4.1001000000000003</v>
      </c>
      <c r="H50" s="11">
        <v>1.7</v>
      </c>
      <c r="I50" s="11">
        <v>3</v>
      </c>
      <c r="J50" s="12">
        <f t="shared" si="1"/>
        <v>0.81818181818181823</v>
      </c>
      <c r="K50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0" s="13" t="str">
        <f>IF(rawdata[[#This Row],[Fhmatch 1]]="YES",((1-rawdata[[#This Row],[FWmin]]/rawdata[[#This Row],[FW]])+(1-rawdata[[#This Row],[FW]]/rawdata[[#This Row],[FWmax]]))/2,"")</f>
        <v/>
      </c>
      <c r="M50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0" s="30">
        <f>IFERROR(rawdata[[#This Row],[FWmin]]*2," - ")</f>
        <v>3.4</v>
      </c>
      <c r="O50" s="30">
        <f>IFERROR(rawdata[[#This Row],[FWmax]]*2," - ")</f>
        <v>6</v>
      </c>
      <c r="P50" s="13" t="str">
        <f>IF(rawdata[[#This Row],[Fhmatch 2]]="YES",((1-rawdata[[#This Row],[Fwmin 2]]/rawdata[[#This Row],[FW]])+(1-rawdata[[#This Row],[FW]]/rawdata[[#This Row],[FWmax 2]]))/2,"")</f>
        <v/>
      </c>
    </row>
    <row r="51" spans="2:16" s="17" customFormat="1" ht="20.100000000000001" customHeight="1" x14ac:dyDescent="0.25">
      <c r="B51" s="7" t="s">
        <v>11</v>
      </c>
      <c r="C51" s="18">
        <v>90</v>
      </c>
      <c r="D51" s="18">
        <v>550</v>
      </c>
      <c r="E51" s="18">
        <v>149</v>
      </c>
      <c r="F51" s="22" t="s">
        <v>2</v>
      </c>
      <c r="G51" s="23">
        <f>IF(rawdata[[#This Row],[Opening type]]="Standard",$C$10,$C$9)</f>
        <v>4.1001000000000003</v>
      </c>
      <c r="H51" s="11">
        <v>3</v>
      </c>
      <c r="I51" s="11">
        <v>5.0999999999999996</v>
      </c>
      <c r="J51" s="12">
        <f t="shared" si="1"/>
        <v>0.81818181818181823</v>
      </c>
      <c r="K51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1" s="13" t="str">
        <f>IF(rawdata[[#This Row],[Fhmatch 1]]="YES",((1-rawdata[[#This Row],[FWmin]]/rawdata[[#This Row],[FW]])+(1-rawdata[[#This Row],[FW]]/rawdata[[#This Row],[FWmax]]))/2,"")</f>
        <v/>
      </c>
      <c r="M51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1" s="30">
        <f>IFERROR(rawdata[[#This Row],[FWmin]]*2," - ")</f>
        <v>6</v>
      </c>
      <c r="O51" s="30">
        <f>IFERROR(rawdata[[#This Row],[FWmax]]*2," - ")</f>
        <v>10.199999999999999</v>
      </c>
      <c r="P51" s="13" t="str">
        <f>IF(rawdata[[#This Row],[Fhmatch 2]]="YES",((1-rawdata[[#This Row],[Fwmin 2]]/rawdata[[#This Row],[FW]])+(1-rawdata[[#This Row],[FW]]/rawdata[[#This Row],[FWmax 2]]))/2,"")</f>
        <v/>
      </c>
    </row>
    <row r="52" spans="2:16" s="17" customFormat="1" ht="20.100000000000001" customHeight="1" x14ac:dyDescent="0.25">
      <c r="B52" s="7" t="s">
        <v>11</v>
      </c>
      <c r="C52" s="18">
        <v>90</v>
      </c>
      <c r="D52" s="18">
        <v>600</v>
      </c>
      <c r="E52" s="18">
        <v>149</v>
      </c>
      <c r="F52" s="22" t="s">
        <v>0</v>
      </c>
      <c r="G52" s="23">
        <f>IF(rawdata[[#This Row],[Opening type]]="Standard",$C$10,$C$9)</f>
        <v>4.1001000000000003</v>
      </c>
      <c r="H52" s="11">
        <v>0.9</v>
      </c>
      <c r="I52" s="11">
        <v>1.6</v>
      </c>
      <c r="J52" s="12">
        <f t="shared" si="1"/>
        <v>0.75</v>
      </c>
      <c r="K52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2" s="13" t="str">
        <f>IF(rawdata[[#This Row],[Fhmatch 1]]="YES",((1-rawdata[[#This Row],[FWmin]]/rawdata[[#This Row],[FW]])+(1-rawdata[[#This Row],[FW]]/rawdata[[#This Row],[FWmax]]))/2,"")</f>
        <v/>
      </c>
      <c r="M52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2" s="30">
        <f>IFERROR(rawdata[[#This Row],[FWmin]]*2," - ")</f>
        <v>1.8</v>
      </c>
      <c r="O52" s="30">
        <f>IFERROR(rawdata[[#This Row],[FWmax]]*2," - ")</f>
        <v>3.2</v>
      </c>
      <c r="P52" s="13" t="str">
        <f>IF(rawdata[[#This Row],[Fhmatch 2]]="YES",((1-rawdata[[#This Row],[Fwmin 2]]/rawdata[[#This Row],[FW]])+(1-rawdata[[#This Row],[FW]]/rawdata[[#This Row],[FWmax 2]]))/2,"")</f>
        <v/>
      </c>
    </row>
    <row r="53" spans="2:16" s="17" customFormat="1" ht="20.100000000000001" customHeight="1" x14ac:dyDescent="0.25">
      <c r="B53" s="7" t="s">
        <v>11</v>
      </c>
      <c r="C53" s="18">
        <v>90</v>
      </c>
      <c r="D53" s="18">
        <v>600</v>
      </c>
      <c r="E53" s="18">
        <v>149</v>
      </c>
      <c r="F53" s="22" t="s">
        <v>1</v>
      </c>
      <c r="G53" s="23">
        <f>IF(rawdata[[#This Row],[Opening type]]="Standard",$C$10,$C$9)</f>
        <v>4.1001000000000003</v>
      </c>
      <c r="H53" s="11">
        <v>1.6</v>
      </c>
      <c r="I53" s="11">
        <v>3</v>
      </c>
      <c r="J53" s="12">
        <f t="shared" si="1"/>
        <v>0.75</v>
      </c>
      <c r="K53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3" s="13" t="str">
        <f>IF(rawdata[[#This Row],[Fhmatch 1]]="YES",((1-rawdata[[#This Row],[FWmin]]/rawdata[[#This Row],[FW]])+(1-rawdata[[#This Row],[FW]]/rawdata[[#This Row],[FWmax]]))/2,"")</f>
        <v/>
      </c>
      <c r="M53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3" s="30">
        <f>IFERROR(rawdata[[#This Row],[FWmin]]*2," - ")</f>
        <v>3.2</v>
      </c>
      <c r="O53" s="30">
        <f>IFERROR(rawdata[[#This Row],[FWmax]]*2," - ")</f>
        <v>6</v>
      </c>
      <c r="P53" s="13" t="str">
        <f>IF(rawdata[[#This Row],[Fhmatch 2]]="YES",((1-rawdata[[#This Row],[Fwmin 2]]/rawdata[[#This Row],[FW]])+(1-rawdata[[#This Row],[FW]]/rawdata[[#This Row],[FWmax 2]]))/2,"")</f>
        <v/>
      </c>
    </row>
    <row r="54" spans="2:16" s="17" customFormat="1" ht="20.100000000000001" customHeight="1" x14ac:dyDescent="0.25">
      <c r="B54" s="7" t="s">
        <v>11</v>
      </c>
      <c r="C54" s="18">
        <v>90</v>
      </c>
      <c r="D54" s="18">
        <v>600</v>
      </c>
      <c r="E54" s="18">
        <v>149</v>
      </c>
      <c r="F54" s="22" t="s">
        <v>2</v>
      </c>
      <c r="G54" s="23">
        <f>IF(rawdata[[#This Row],[Opening type]]="Standard",$C$10,$C$9)</f>
        <v>4.1001000000000003</v>
      </c>
      <c r="H54" s="11">
        <v>3</v>
      </c>
      <c r="I54" s="11">
        <v>4.7</v>
      </c>
      <c r="J54" s="12">
        <f t="shared" si="1"/>
        <v>0.75</v>
      </c>
      <c r="K54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4" s="13" t="str">
        <f>IF(rawdata[[#This Row],[Fhmatch 1]]="YES",((1-rawdata[[#This Row],[FWmin]]/rawdata[[#This Row],[FW]])+(1-rawdata[[#This Row],[FW]]/rawdata[[#This Row],[FWmax]]))/2,"")</f>
        <v/>
      </c>
      <c r="M54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4" s="30">
        <f>IFERROR(rawdata[[#This Row],[FWmin]]*2," - ")</f>
        <v>6</v>
      </c>
      <c r="O54" s="30">
        <f>IFERROR(rawdata[[#This Row],[FWmax]]*2," - ")</f>
        <v>9.4</v>
      </c>
      <c r="P54" s="13" t="str">
        <f>IF(rawdata[[#This Row],[Fhmatch 2]]="YES",((1-rawdata[[#This Row],[Fwmin 2]]/rawdata[[#This Row],[FW]])+(1-rawdata[[#This Row],[FW]]/rawdata[[#This Row],[FWmax 2]]))/2,"")</f>
        <v/>
      </c>
    </row>
    <row r="55" spans="2:16" s="17" customFormat="1" ht="20.100000000000001" customHeight="1" x14ac:dyDescent="0.25">
      <c r="B55" s="7" t="s">
        <v>11</v>
      </c>
      <c r="C55" s="18">
        <v>110</v>
      </c>
      <c r="D55" s="18">
        <v>275</v>
      </c>
      <c r="E55" s="18">
        <v>188</v>
      </c>
      <c r="F55" s="22" t="s">
        <v>0</v>
      </c>
      <c r="G55" s="23">
        <f>IF(rawdata[[#This Row],[Opening type]]="Standard",$C$10,$C$9)</f>
        <v>4.1001000000000003</v>
      </c>
      <c r="H55" s="11">
        <v>1.9</v>
      </c>
      <c r="I55" s="11">
        <v>2.8</v>
      </c>
      <c r="J55" s="12">
        <f t="shared" si="1"/>
        <v>1.6363636363636365</v>
      </c>
      <c r="K55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5" s="13" t="str">
        <f>IF(rawdata[[#This Row],[Fhmatch 1]]="YES",((1-rawdata[[#This Row],[FWmin]]/rawdata[[#This Row],[FW]])+(1-rawdata[[#This Row],[FW]]/rawdata[[#This Row],[FWmax]]))/2,"")</f>
        <v/>
      </c>
      <c r="M55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5" s="30">
        <f>IFERROR(rawdata[[#This Row],[FWmin]]*2," - ")</f>
        <v>3.8</v>
      </c>
      <c r="O55" s="30">
        <f>IFERROR(rawdata[[#This Row],[FWmax]]*2," - ")</f>
        <v>5.6</v>
      </c>
      <c r="P55" s="13" t="str">
        <f>IF(rawdata[[#This Row],[Fhmatch 2]]="YES",((1-rawdata[[#This Row],[Fwmin 2]]/rawdata[[#This Row],[FW]])+(1-rawdata[[#This Row],[FW]]/rawdata[[#This Row],[FWmax 2]]))/2,"")</f>
        <v/>
      </c>
    </row>
    <row r="56" spans="2:16" s="17" customFormat="1" ht="20.100000000000001" customHeight="1" x14ac:dyDescent="0.25">
      <c r="B56" s="7" t="s">
        <v>11</v>
      </c>
      <c r="C56" s="18">
        <v>110</v>
      </c>
      <c r="D56" s="18">
        <v>275</v>
      </c>
      <c r="E56" s="18">
        <v>188</v>
      </c>
      <c r="F56" s="22" t="s">
        <v>1</v>
      </c>
      <c r="G56" s="23">
        <f>IF(rawdata[[#This Row],[Opening type]]="Standard",$C$10,$C$9)</f>
        <v>4.1001000000000003</v>
      </c>
      <c r="H56" s="11">
        <v>2.6</v>
      </c>
      <c r="I56" s="11">
        <v>4.3</v>
      </c>
      <c r="J56" s="12">
        <f t="shared" si="1"/>
        <v>1.6363636363636365</v>
      </c>
      <c r="K56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6" s="13" t="str">
        <f>IF(rawdata[[#This Row],[Fhmatch 1]]="YES",((1-rawdata[[#This Row],[FWmin]]/rawdata[[#This Row],[FW]])+(1-rawdata[[#This Row],[FW]]/rawdata[[#This Row],[FWmax]]))/2,"")</f>
        <v/>
      </c>
      <c r="M56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6" s="30">
        <f>IFERROR(rawdata[[#This Row],[FWmin]]*2," - ")</f>
        <v>5.2</v>
      </c>
      <c r="O56" s="30">
        <f>IFERROR(rawdata[[#This Row],[FWmax]]*2," - ")</f>
        <v>8.6</v>
      </c>
      <c r="P56" s="13" t="str">
        <f>IF(rawdata[[#This Row],[Fhmatch 2]]="YES",((1-rawdata[[#This Row],[Fwmin 2]]/rawdata[[#This Row],[FW]])+(1-rawdata[[#This Row],[FW]]/rawdata[[#This Row],[FWmax 2]]))/2,"")</f>
        <v/>
      </c>
    </row>
    <row r="57" spans="2:16" s="17" customFormat="1" ht="20.100000000000001" customHeight="1" x14ac:dyDescent="0.25">
      <c r="B57" s="7" t="s">
        <v>11</v>
      </c>
      <c r="C57" s="18">
        <v>110</v>
      </c>
      <c r="D57" s="18">
        <v>275</v>
      </c>
      <c r="E57" s="18">
        <v>188</v>
      </c>
      <c r="F57" s="22" t="s">
        <v>2</v>
      </c>
      <c r="G57" s="23">
        <f>IF(rawdata[[#This Row],[Opening type]]="Standard",$C$10,$C$9)</f>
        <v>4.1001000000000003</v>
      </c>
      <c r="H57" s="11">
        <v>4.2</v>
      </c>
      <c r="I57" s="11">
        <v>7.1</v>
      </c>
      <c r="J57" s="12">
        <f t="shared" si="1"/>
        <v>1.6363636363636365</v>
      </c>
      <c r="K57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7" s="13" t="str">
        <f>IF(rawdata[[#This Row],[Fhmatch 1]]="YES",((1-rawdata[[#This Row],[FWmin]]/rawdata[[#This Row],[FW]])+(1-rawdata[[#This Row],[FW]]/rawdata[[#This Row],[FWmax]]))/2,"")</f>
        <v/>
      </c>
      <c r="M57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7" s="30">
        <f>IFERROR(rawdata[[#This Row],[FWmin]]*2," - ")</f>
        <v>8.4</v>
      </c>
      <c r="O57" s="30">
        <f>IFERROR(rawdata[[#This Row],[FWmax]]*2," - ")</f>
        <v>14.2</v>
      </c>
      <c r="P57" s="13" t="str">
        <f>IF(rawdata[[#This Row],[Fhmatch 2]]="YES",((1-rawdata[[#This Row],[Fwmin 2]]/rawdata[[#This Row],[FW]])+(1-rawdata[[#This Row],[FW]]/rawdata[[#This Row],[FWmax 2]]))/2,"")</f>
        <v/>
      </c>
    </row>
    <row r="58" spans="2:16" s="17" customFormat="1" ht="20.100000000000001" customHeight="1" x14ac:dyDescent="0.25">
      <c r="B58" s="7" t="s">
        <v>11</v>
      </c>
      <c r="C58" s="18">
        <v>110</v>
      </c>
      <c r="D58" s="18">
        <v>300</v>
      </c>
      <c r="E58" s="18">
        <v>188</v>
      </c>
      <c r="F58" s="22" t="s">
        <v>0</v>
      </c>
      <c r="G58" s="23">
        <f>IF(rawdata[[#This Row],[Opening type]]="Standard",$C$10,$C$9)</f>
        <v>4.1001000000000003</v>
      </c>
      <c r="H58" s="11">
        <v>1.1000000000000001</v>
      </c>
      <c r="I58" s="11">
        <v>2.4</v>
      </c>
      <c r="J58" s="12">
        <f t="shared" si="1"/>
        <v>1.5</v>
      </c>
      <c r="K58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8" s="13" t="str">
        <f>IF(rawdata[[#This Row],[Fhmatch 1]]="YES",((1-rawdata[[#This Row],[FWmin]]/rawdata[[#This Row],[FW]])+(1-rawdata[[#This Row],[FW]]/rawdata[[#This Row],[FWmax]]))/2,"")</f>
        <v/>
      </c>
      <c r="M58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8" s="30">
        <f>IFERROR(rawdata[[#This Row],[FWmin]]*2," - ")</f>
        <v>2.2000000000000002</v>
      </c>
      <c r="O58" s="30">
        <f>IFERROR(rawdata[[#This Row],[FWmax]]*2," - ")</f>
        <v>4.8</v>
      </c>
      <c r="P58" s="13" t="str">
        <f>IF(rawdata[[#This Row],[Fhmatch 2]]="YES",((1-rawdata[[#This Row],[Fwmin 2]]/rawdata[[#This Row],[FW]])+(1-rawdata[[#This Row],[FW]]/rawdata[[#This Row],[FWmax 2]]))/2,"")</f>
        <v/>
      </c>
    </row>
    <row r="59" spans="2:16" s="17" customFormat="1" ht="20.100000000000001" customHeight="1" x14ac:dyDescent="0.25">
      <c r="B59" s="7" t="s">
        <v>11</v>
      </c>
      <c r="C59" s="18">
        <v>110</v>
      </c>
      <c r="D59" s="18">
        <v>300</v>
      </c>
      <c r="E59" s="18">
        <v>188</v>
      </c>
      <c r="F59" s="22" t="s">
        <v>1</v>
      </c>
      <c r="G59" s="23">
        <f>IF(rawdata[[#This Row],[Opening type]]="Standard",$C$10,$C$9)</f>
        <v>4.1001000000000003</v>
      </c>
      <c r="H59" s="11">
        <v>2.4</v>
      </c>
      <c r="I59" s="11">
        <v>4.0999999999999996</v>
      </c>
      <c r="J59" s="12">
        <f t="shared" si="1"/>
        <v>1.5</v>
      </c>
      <c r="K59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59" s="13" t="str">
        <f>IF(rawdata[[#This Row],[Fhmatch 1]]="YES",((1-rawdata[[#This Row],[FWmin]]/rawdata[[#This Row],[FW]])+(1-rawdata[[#This Row],[FW]]/rawdata[[#This Row],[FWmax]]))/2,"")</f>
        <v/>
      </c>
      <c r="M59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59" s="30">
        <f>IFERROR(rawdata[[#This Row],[FWmin]]*2," - ")</f>
        <v>4.8</v>
      </c>
      <c r="O59" s="30">
        <f>IFERROR(rawdata[[#This Row],[FWmax]]*2," - ")</f>
        <v>8.1999999999999993</v>
      </c>
      <c r="P59" s="13" t="str">
        <f>IF(rawdata[[#This Row],[Fhmatch 2]]="YES",((1-rawdata[[#This Row],[Fwmin 2]]/rawdata[[#This Row],[FW]])+(1-rawdata[[#This Row],[FW]]/rawdata[[#This Row],[FWmax 2]]))/2,"")</f>
        <v/>
      </c>
    </row>
    <row r="60" spans="2:16" s="17" customFormat="1" ht="20.100000000000001" customHeight="1" x14ac:dyDescent="0.25">
      <c r="B60" s="7" t="s">
        <v>11</v>
      </c>
      <c r="C60" s="18">
        <v>110</v>
      </c>
      <c r="D60" s="18">
        <v>300</v>
      </c>
      <c r="E60" s="18">
        <v>188</v>
      </c>
      <c r="F60" s="22" t="s">
        <v>2</v>
      </c>
      <c r="G60" s="23">
        <f>IF(rawdata[[#This Row],[Opening type]]="Standard",$C$10,$C$9)</f>
        <v>4.1001000000000003</v>
      </c>
      <c r="H60" s="11">
        <v>4</v>
      </c>
      <c r="I60" s="11">
        <v>7</v>
      </c>
      <c r="J60" s="12">
        <f t="shared" si="1"/>
        <v>1.5</v>
      </c>
      <c r="K60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60" s="13" t="str">
        <f>IF(rawdata[[#This Row],[Fhmatch 1]]="YES",((1-rawdata[[#This Row],[FWmin]]/rawdata[[#This Row],[FW]])+(1-rawdata[[#This Row],[FW]]/rawdata[[#This Row],[FWmax]]))/2,"")</f>
        <v/>
      </c>
      <c r="M60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60" s="30">
        <f>IFERROR(rawdata[[#This Row],[FWmin]]*2," - ")</f>
        <v>8</v>
      </c>
      <c r="O60" s="30">
        <f>IFERROR(rawdata[[#This Row],[FWmax]]*2," - ")</f>
        <v>14</v>
      </c>
      <c r="P60" s="13" t="str">
        <f>IF(rawdata[[#This Row],[Fhmatch 2]]="YES",((1-rawdata[[#This Row],[Fwmin 2]]/rawdata[[#This Row],[FW]])+(1-rawdata[[#This Row],[FW]]/rawdata[[#This Row],[FWmax 2]]))/2,"")</f>
        <v/>
      </c>
    </row>
    <row r="61" spans="2:16" s="17" customFormat="1" ht="20.100000000000001" customHeight="1" x14ac:dyDescent="0.25">
      <c r="B61" s="7" t="s">
        <v>11</v>
      </c>
      <c r="C61" s="18">
        <v>110</v>
      </c>
      <c r="D61" s="18">
        <v>350</v>
      </c>
      <c r="E61" s="18">
        <v>188</v>
      </c>
      <c r="F61" s="22" t="s">
        <v>0</v>
      </c>
      <c r="G61" s="23">
        <f>IF(rawdata[[#This Row],[Opening type]]="Standard",$C$10,$C$9)</f>
        <v>4.1001000000000003</v>
      </c>
      <c r="H61" s="11">
        <v>1.1000000000000001</v>
      </c>
      <c r="I61" s="11">
        <v>2.1</v>
      </c>
      <c r="J61" s="12">
        <f t="shared" si="1"/>
        <v>1.2857142857142858</v>
      </c>
      <c r="K61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61" s="13" t="str">
        <f>IF(rawdata[[#This Row],[Fhmatch 1]]="YES",((1-rawdata[[#This Row],[FWmin]]/rawdata[[#This Row],[FW]])+(1-rawdata[[#This Row],[FW]]/rawdata[[#This Row],[FWmax]]))/2,"")</f>
        <v/>
      </c>
      <c r="M61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61" s="30">
        <f>IFERROR(rawdata[[#This Row],[FWmin]]*2," - ")</f>
        <v>2.2000000000000002</v>
      </c>
      <c r="O61" s="30">
        <f>IFERROR(rawdata[[#This Row],[FWmax]]*2," - ")</f>
        <v>4.2</v>
      </c>
      <c r="P61" s="13" t="str">
        <f>IF(rawdata[[#This Row],[Fhmatch 2]]="YES",((1-rawdata[[#This Row],[Fwmin 2]]/rawdata[[#This Row],[FW]])+(1-rawdata[[#This Row],[FW]]/rawdata[[#This Row],[FWmax 2]]))/2,"")</f>
        <v/>
      </c>
    </row>
    <row r="62" spans="2:16" s="17" customFormat="1" ht="20.100000000000001" customHeight="1" x14ac:dyDescent="0.25">
      <c r="B62" s="7" t="s">
        <v>11</v>
      </c>
      <c r="C62" s="18">
        <v>110</v>
      </c>
      <c r="D62" s="18">
        <v>350</v>
      </c>
      <c r="E62" s="18">
        <v>188</v>
      </c>
      <c r="F62" s="22" t="s">
        <v>1</v>
      </c>
      <c r="G62" s="23">
        <f>IF(rawdata[[#This Row],[Opening type]]="Standard",$C$10,$C$9)</f>
        <v>4.1001000000000003</v>
      </c>
      <c r="H62" s="11">
        <v>2.1</v>
      </c>
      <c r="I62" s="11">
        <v>3.7</v>
      </c>
      <c r="J62" s="12">
        <f t="shared" si="1"/>
        <v>1.2857142857142858</v>
      </c>
      <c r="K62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62" s="13" t="str">
        <f>IF(rawdata[[#This Row],[Fhmatch 1]]="YES",((1-rawdata[[#This Row],[FWmin]]/rawdata[[#This Row],[FW]])+(1-rawdata[[#This Row],[FW]]/rawdata[[#This Row],[FWmax]]))/2,"")</f>
        <v/>
      </c>
      <c r="M62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62" s="30">
        <f>IFERROR(rawdata[[#This Row],[FWmin]]*2," - ")</f>
        <v>4.2</v>
      </c>
      <c r="O62" s="30">
        <f>IFERROR(rawdata[[#This Row],[FWmax]]*2," - ")</f>
        <v>7.4</v>
      </c>
      <c r="P62" s="13" t="str">
        <f>IF(rawdata[[#This Row],[Fhmatch 2]]="YES",((1-rawdata[[#This Row],[Fwmin 2]]/rawdata[[#This Row],[FW]])+(1-rawdata[[#This Row],[FW]]/rawdata[[#This Row],[FWmax 2]]))/2,"")</f>
        <v/>
      </c>
    </row>
    <row r="63" spans="2:16" s="17" customFormat="1" ht="20.100000000000001" customHeight="1" x14ac:dyDescent="0.25">
      <c r="B63" s="7" t="s">
        <v>11</v>
      </c>
      <c r="C63" s="18">
        <v>110</v>
      </c>
      <c r="D63" s="18">
        <v>350</v>
      </c>
      <c r="E63" s="18">
        <v>188</v>
      </c>
      <c r="F63" s="22" t="s">
        <v>2</v>
      </c>
      <c r="G63" s="23">
        <f>IF(rawdata[[#This Row],[Opening type]]="Standard",$C$10,$C$9)</f>
        <v>4.1001000000000003</v>
      </c>
      <c r="H63" s="11">
        <v>3.6</v>
      </c>
      <c r="I63" s="11">
        <v>6.4</v>
      </c>
      <c r="J63" s="12">
        <f t="shared" si="1"/>
        <v>1.2857142857142858</v>
      </c>
      <c r="K63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63" s="13" t="str">
        <f>IF(rawdata[[#This Row],[Fhmatch 1]]="YES",((1-rawdata[[#This Row],[FWmin]]/rawdata[[#This Row],[FW]])+(1-rawdata[[#This Row],[FW]]/rawdata[[#This Row],[FWmax]]))/2,"")</f>
        <v/>
      </c>
      <c r="M63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63" s="30">
        <f>IFERROR(rawdata[[#This Row],[FWmin]]*2," - ")</f>
        <v>7.2</v>
      </c>
      <c r="O63" s="30">
        <f>IFERROR(rawdata[[#This Row],[FWmax]]*2," - ")</f>
        <v>12.8</v>
      </c>
      <c r="P63" s="13" t="str">
        <f>IF(rawdata[[#This Row],[Fhmatch 2]]="YES",((1-rawdata[[#This Row],[Fwmin 2]]/rawdata[[#This Row],[FW]])+(1-rawdata[[#This Row],[FW]]/rawdata[[#This Row],[FWmax 2]]))/2,"")</f>
        <v/>
      </c>
    </row>
    <row r="64" spans="2:16" s="17" customFormat="1" ht="20.100000000000001" customHeight="1" x14ac:dyDescent="0.25">
      <c r="B64" s="7" t="s">
        <v>11</v>
      </c>
      <c r="C64" s="18">
        <v>110</v>
      </c>
      <c r="D64" s="18">
        <v>400</v>
      </c>
      <c r="E64" s="18">
        <v>188</v>
      </c>
      <c r="F64" s="22" t="s">
        <v>0</v>
      </c>
      <c r="G64" s="23">
        <f>IF(rawdata[[#This Row],[Opening type]]="Standard",$C$10,$C$9)</f>
        <v>4.1001000000000003</v>
      </c>
      <c r="H64" s="11">
        <v>1.1000000000000001</v>
      </c>
      <c r="I64" s="11">
        <v>1.7</v>
      </c>
      <c r="J64" s="12">
        <f t="shared" si="1"/>
        <v>1.125</v>
      </c>
      <c r="K64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64" s="13" t="str">
        <f>IF(rawdata[[#This Row],[Fhmatch 1]]="YES",((1-rawdata[[#This Row],[FWmin]]/rawdata[[#This Row],[FW]])+(1-rawdata[[#This Row],[FW]]/rawdata[[#This Row],[FWmax]]))/2,"")</f>
        <v/>
      </c>
      <c r="M64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64" s="30">
        <f>IFERROR(rawdata[[#This Row],[FWmin]]*2," - ")</f>
        <v>2.2000000000000002</v>
      </c>
      <c r="O64" s="30">
        <f>IFERROR(rawdata[[#This Row],[FWmax]]*2," - ")</f>
        <v>3.4</v>
      </c>
      <c r="P64" s="13" t="str">
        <f>IF(rawdata[[#This Row],[Fhmatch 2]]="YES",((1-rawdata[[#This Row],[Fwmin 2]]/rawdata[[#This Row],[FW]])+(1-rawdata[[#This Row],[FW]]/rawdata[[#This Row],[FWmax 2]]))/2,"")</f>
        <v/>
      </c>
    </row>
    <row r="65" spans="2:16" s="17" customFormat="1" ht="20.100000000000001" customHeight="1" x14ac:dyDescent="0.25">
      <c r="B65" s="7" t="s">
        <v>11</v>
      </c>
      <c r="C65" s="18">
        <v>110</v>
      </c>
      <c r="D65" s="18">
        <v>400</v>
      </c>
      <c r="E65" s="18">
        <v>188</v>
      </c>
      <c r="F65" s="22" t="s">
        <v>1</v>
      </c>
      <c r="G65" s="23">
        <f>IF(rawdata[[#This Row],[Opening type]]="Standard",$C$10,$C$9)</f>
        <v>4.1001000000000003</v>
      </c>
      <c r="H65" s="11">
        <v>1.7</v>
      </c>
      <c r="I65" s="11">
        <v>3.2</v>
      </c>
      <c r="J65" s="12">
        <f t="shared" si="1"/>
        <v>1.125</v>
      </c>
      <c r="K65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65" s="13" t="str">
        <f>IF(rawdata[[#This Row],[Fhmatch 1]]="YES",((1-rawdata[[#This Row],[FWmin]]/rawdata[[#This Row],[FW]])+(1-rawdata[[#This Row],[FW]]/rawdata[[#This Row],[FWmax]]))/2,"")</f>
        <v/>
      </c>
      <c r="M65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65" s="30">
        <f>IFERROR(rawdata[[#This Row],[FWmin]]*2," - ")</f>
        <v>3.4</v>
      </c>
      <c r="O65" s="30">
        <f>IFERROR(rawdata[[#This Row],[FWmax]]*2," - ")</f>
        <v>6.4</v>
      </c>
      <c r="P65" s="13" t="str">
        <f>IF(rawdata[[#This Row],[Fhmatch 2]]="YES",((1-rawdata[[#This Row],[Fwmin 2]]/rawdata[[#This Row],[FW]])+(1-rawdata[[#This Row],[FW]]/rawdata[[#This Row],[FWmax 2]]))/2,"")</f>
        <v/>
      </c>
    </row>
    <row r="66" spans="2:16" s="17" customFormat="1" ht="20.100000000000001" customHeight="1" x14ac:dyDescent="0.25">
      <c r="B66" s="7" t="s">
        <v>11</v>
      </c>
      <c r="C66" s="18">
        <v>110</v>
      </c>
      <c r="D66" s="18">
        <v>400</v>
      </c>
      <c r="E66" s="18">
        <v>188</v>
      </c>
      <c r="F66" s="22" t="s">
        <v>2</v>
      </c>
      <c r="G66" s="23">
        <f>IF(rawdata[[#This Row],[Opening type]]="Standard",$C$10,$C$9)</f>
        <v>4.1001000000000003</v>
      </c>
      <c r="H66" s="11">
        <v>3.2</v>
      </c>
      <c r="I66" s="11">
        <v>5.5</v>
      </c>
      <c r="J66" s="12">
        <f t="shared" si="1"/>
        <v>1.125</v>
      </c>
      <c r="K66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66" s="13" t="str">
        <f>IF(rawdata[[#This Row],[Fhmatch 1]]="YES",((1-rawdata[[#This Row],[FWmin]]/rawdata[[#This Row],[FW]])+(1-rawdata[[#This Row],[FW]]/rawdata[[#This Row],[FWmax]]))/2,"")</f>
        <v/>
      </c>
      <c r="M66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66" s="30">
        <f>IFERROR(rawdata[[#This Row],[FWmin]]*2," - ")</f>
        <v>6.4</v>
      </c>
      <c r="O66" s="30">
        <f>IFERROR(rawdata[[#This Row],[FWmax]]*2," - ")</f>
        <v>11</v>
      </c>
      <c r="P66" s="13" t="str">
        <f>IF(rawdata[[#This Row],[Fhmatch 2]]="YES",((1-rawdata[[#This Row],[Fwmin 2]]/rawdata[[#This Row],[FW]])+(1-rawdata[[#This Row],[FW]]/rawdata[[#This Row],[FWmax 2]]))/2,"")</f>
        <v/>
      </c>
    </row>
    <row r="67" spans="2:16" s="17" customFormat="1" ht="20.100000000000001" customHeight="1" x14ac:dyDescent="0.25">
      <c r="B67" s="7" t="s">
        <v>11</v>
      </c>
      <c r="C67" s="18">
        <v>110</v>
      </c>
      <c r="D67" s="18">
        <v>450</v>
      </c>
      <c r="E67" s="18">
        <v>188</v>
      </c>
      <c r="F67" s="22" t="s">
        <v>0</v>
      </c>
      <c r="G67" s="23">
        <f>IF(rawdata[[#This Row],[Opening type]]="Standard",$C$10,$C$9)</f>
        <v>4.1001000000000003</v>
      </c>
      <c r="H67" s="11">
        <v>1</v>
      </c>
      <c r="I67" s="11">
        <v>1.6</v>
      </c>
      <c r="J67" s="12">
        <f t="shared" si="1"/>
        <v>1</v>
      </c>
      <c r="K67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67" s="13" t="str">
        <f>IF(rawdata[[#This Row],[Fhmatch 1]]="YES",((1-rawdata[[#This Row],[FWmin]]/rawdata[[#This Row],[FW]])+(1-rawdata[[#This Row],[FW]]/rawdata[[#This Row],[FWmax]]))/2,"")</f>
        <v/>
      </c>
      <c r="M67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67" s="30">
        <f>IFERROR(rawdata[[#This Row],[FWmin]]*2," - ")</f>
        <v>2</v>
      </c>
      <c r="O67" s="30">
        <f>IFERROR(rawdata[[#This Row],[FWmax]]*2," - ")</f>
        <v>3.2</v>
      </c>
      <c r="P67" s="13" t="str">
        <f>IF(rawdata[[#This Row],[Fhmatch 2]]="YES",((1-rawdata[[#This Row],[Fwmin 2]]/rawdata[[#This Row],[FW]])+(1-rawdata[[#This Row],[FW]]/rawdata[[#This Row],[FWmax 2]]))/2,"")</f>
        <v/>
      </c>
    </row>
    <row r="68" spans="2:16" s="17" customFormat="1" ht="20.100000000000001" customHeight="1" x14ac:dyDescent="0.25">
      <c r="B68" s="7" t="s">
        <v>11</v>
      </c>
      <c r="C68" s="18">
        <v>110</v>
      </c>
      <c r="D68" s="18">
        <v>450</v>
      </c>
      <c r="E68" s="18">
        <v>188</v>
      </c>
      <c r="F68" s="22" t="s">
        <v>1</v>
      </c>
      <c r="G68" s="23">
        <f>IF(rawdata[[#This Row],[Opening type]]="Standard",$C$10,$C$9)</f>
        <v>4.1001000000000003</v>
      </c>
      <c r="H68" s="11">
        <v>1.6</v>
      </c>
      <c r="I68" s="11">
        <v>2.8</v>
      </c>
      <c r="J68" s="12">
        <f t="shared" si="1"/>
        <v>1</v>
      </c>
      <c r="K68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68" s="13" t="str">
        <f>IF(rawdata[[#This Row],[Fhmatch 1]]="YES",((1-rawdata[[#This Row],[FWmin]]/rawdata[[#This Row],[FW]])+(1-rawdata[[#This Row],[FW]]/rawdata[[#This Row],[FWmax]]))/2,"")</f>
        <v/>
      </c>
      <c r="M68" s="18" t="str">
        <f>IF(AND($C$4&gt;=rawdata[[#This Row],[KDmin]],$J$11=rawdata[[#This Row],[FHq]],rawdata[[#This Row],[FW]]/2&gt;=rawdata[[#This Row],[FWmin]],rawdata[[#This Row],[FW]]/2&lt;=rawdata[[#This Row],[FWmax]]),"YES"," - ")</f>
        <v>YES</v>
      </c>
      <c r="N68" s="30">
        <f>IFERROR(rawdata[[#This Row],[FWmin]]*2," - ")</f>
        <v>3.2</v>
      </c>
      <c r="O68" s="30">
        <f>IFERROR(rawdata[[#This Row],[FWmax]]*2," - ")</f>
        <v>5.6</v>
      </c>
      <c r="P68" s="13">
        <f>IF(rawdata[[#This Row],[Fhmatch 2]]="YES",((1-rawdata[[#This Row],[Fwmin 2]]/rawdata[[#This Row],[FW]])+(1-rawdata[[#This Row],[FW]]/rawdata[[#This Row],[FWmax 2]]))/2,"")</f>
        <v>0.24368525832993615</v>
      </c>
    </row>
    <row r="69" spans="2:16" s="17" customFormat="1" ht="20.100000000000001" customHeight="1" x14ac:dyDescent="0.25">
      <c r="B69" s="7" t="s">
        <v>11</v>
      </c>
      <c r="C69" s="18">
        <v>110</v>
      </c>
      <c r="D69" s="18">
        <v>450</v>
      </c>
      <c r="E69" s="18">
        <v>188</v>
      </c>
      <c r="F69" s="22" t="s">
        <v>2</v>
      </c>
      <c r="G69" s="23">
        <f>IF(rawdata[[#This Row],[Opening type]]="Standard",$C$10,$C$9)</f>
        <v>4.1001000000000003</v>
      </c>
      <c r="H69" s="11">
        <v>2.8</v>
      </c>
      <c r="I69" s="11">
        <v>5.5</v>
      </c>
      <c r="J69" s="12">
        <f t="shared" si="1"/>
        <v>1</v>
      </c>
      <c r="K69" s="18" t="str">
        <f>IF(AND($C$4&gt;=rawdata[[#This Row],[KDmin]],$J$11=rawdata[[#This Row],[FHq]],rawdata[[#This Row],[FW]]&gt;=rawdata[[#This Row],[FWmin]],rawdata[[#This Row],[FW]]&lt;=rawdata[[#This Row],[FWmax]]),"YES"," - ")</f>
        <v>YES</v>
      </c>
      <c r="L69" s="13">
        <f>IF(rawdata[[#This Row],[Fhmatch 1]]="YES",((1-rawdata[[#This Row],[FWmin]]/rawdata[[#This Row],[FW]])+(1-rawdata[[#This Row],[FW]]/rawdata[[#This Row],[FWmax]]))/2,"")</f>
        <v>0.28580854990233057</v>
      </c>
      <c r="M69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69" s="30">
        <f>IFERROR(rawdata[[#This Row],[FWmin]]*2," - ")</f>
        <v>5.6</v>
      </c>
      <c r="O69" s="30">
        <f>IFERROR(rawdata[[#This Row],[FWmax]]*2," - ")</f>
        <v>11</v>
      </c>
      <c r="P69" s="13" t="str">
        <f>IF(rawdata[[#This Row],[Fhmatch 2]]="YES",((1-rawdata[[#This Row],[Fwmin 2]]/rawdata[[#This Row],[FW]])+(1-rawdata[[#This Row],[FW]]/rawdata[[#This Row],[FWmax 2]]))/2,"")</f>
        <v/>
      </c>
    </row>
    <row r="70" spans="2:16" s="17" customFormat="1" ht="20.100000000000001" customHeight="1" x14ac:dyDescent="0.25">
      <c r="B70" s="7" t="s">
        <v>11</v>
      </c>
      <c r="C70" s="18">
        <v>110</v>
      </c>
      <c r="D70" s="18">
        <v>500</v>
      </c>
      <c r="E70" s="18">
        <v>188</v>
      </c>
      <c r="F70" s="22" t="s">
        <v>0</v>
      </c>
      <c r="G70" s="23">
        <f>IF(rawdata[[#This Row],[Opening type]]="Standard",$C$10,$C$9)</f>
        <v>4.1001000000000003</v>
      </c>
      <c r="H70" s="11">
        <v>1</v>
      </c>
      <c r="I70" s="11">
        <v>1.4</v>
      </c>
      <c r="J70" s="12">
        <f t="shared" si="1"/>
        <v>0.9</v>
      </c>
      <c r="K70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0" s="13" t="str">
        <f>IF(rawdata[[#This Row],[Fhmatch 1]]="YES",((1-rawdata[[#This Row],[FWmin]]/rawdata[[#This Row],[FW]])+(1-rawdata[[#This Row],[FW]]/rawdata[[#This Row],[FWmax]]))/2,"")</f>
        <v/>
      </c>
      <c r="M70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0" s="30">
        <f>IFERROR(rawdata[[#This Row],[FWmin]]*2," - ")</f>
        <v>2</v>
      </c>
      <c r="O70" s="30">
        <f>IFERROR(rawdata[[#This Row],[FWmax]]*2," - ")</f>
        <v>2.8</v>
      </c>
      <c r="P70" s="13" t="str">
        <f>IF(rawdata[[#This Row],[Fhmatch 2]]="YES",((1-rawdata[[#This Row],[Fwmin 2]]/rawdata[[#This Row],[FW]])+(1-rawdata[[#This Row],[FW]]/rawdata[[#This Row],[FWmax 2]]))/2,"")</f>
        <v/>
      </c>
    </row>
    <row r="71" spans="2:16" s="17" customFormat="1" ht="20.100000000000001" customHeight="1" x14ac:dyDescent="0.25">
      <c r="B71" s="7" t="s">
        <v>11</v>
      </c>
      <c r="C71" s="18">
        <v>110</v>
      </c>
      <c r="D71" s="18">
        <v>500</v>
      </c>
      <c r="E71" s="18">
        <v>188</v>
      </c>
      <c r="F71" s="22" t="s">
        <v>1</v>
      </c>
      <c r="G71" s="23">
        <f>IF(rawdata[[#This Row],[Opening type]]="Standard",$C$10,$C$9)</f>
        <v>4.1001000000000003</v>
      </c>
      <c r="H71" s="11">
        <v>1.3</v>
      </c>
      <c r="I71" s="11">
        <v>2.5</v>
      </c>
      <c r="J71" s="12">
        <f t="shared" si="1"/>
        <v>0.9</v>
      </c>
      <c r="K71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1" s="13" t="str">
        <f>IF(rawdata[[#This Row],[Fhmatch 1]]="YES",((1-rawdata[[#This Row],[FWmin]]/rawdata[[#This Row],[FW]])+(1-rawdata[[#This Row],[FW]]/rawdata[[#This Row],[FWmax]]))/2,"")</f>
        <v/>
      </c>
      <c r="M71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1" s="30">
        <f>IFERROR(rawdata[[#This Row],[FWmin]]*2," - ")</f>
        <v>2.6</v>
      </c>
      <c r="O71" s="30">
        <f>IFERROR(rawdata[[#This Row],[FWmax]]*2," - ")</f>
        <v>5</v>
      </c>
      <c r="P71" s="13" t="str">
        <f>IF(rawdata[[#This Row],[Fhmatch 2]]="YES",((1-rawdata[[#This Row],[Fwmin 2]]/rawdata[[#This Row],[FW]])+(1-rawdata[[#This Row],[FW]]/rawdata[[#This Row],[FWmax 2]]))/2,"")</f>
        <v/>
      </c>
    </row>
    <row r="72" spans="2:16" s="17" customFormat="1" ht="20.100000000000001" customHeight="1" x14ac:dyDescent="0.25">
      <c r="B72" s="7" t="s">
        <v>11</v>
      </c>
      <c r="C72" s="18">
        <v>110</v>
      </c>
      <c r="D72" s="18">
        <v>500</v>
      </c>
      <c r="E72" s="18">
        <v>188</v>
      </c>
      <c r="F72" s="22" t="s">
        <v>2</v>
      </c>
      <c r="G72" s="23">
        <f>IF(rawdata[[#This Row],[Opening type]]="Standard",$C$10,$C$9)</f>
        <v>4.1001000000000003</v>
      </c>
      <c r="H72" s="11">
        <v>2.5</v>
      </c>
      <c r="I72" s="11">
        <v>4.5</v>
      </c>
      <c r="J72" s="12">
        <f t="shared" si="1"/>
        <v>0.9</v>
      </c>
      <c r="K72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2" s="13" t="str">
        <f>IF(rawdata[[#This Row],[Fhmatch 1]]="YES",((1-rawdata[[#This Row],[FWmin]]/rawdata[[#This Row],[FW]])+(1-rawdata[[#This Row],[FW]]/rawdata[[#This Row],[FWmax]]))/2,"")</f>
        <v/>
      </c>
      <c r="M72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2" s="30">
        <f>IFERROR(rawdata[[#This Row],[FWmin]]*2," - ")</f>
        <v>5</v>
      </c>
      <c r="O72" s="30">
        <f>IFERROR(rawdata[[#This Row],[FWmax]]*2," - ")</f>
        <v>9</v>
      </c>
      <c r="P72" s="13" t="str">
        <f>IF(rawdata[[#This Row],[Fhmatch 2]]="YES",((1-rawdata[[#This Row],[Fwmin 2]]/rawdata[[#This Row],[FW]])+(1-rawdata[[#This Row],[FW]]/rawdata[[#This Row],[FWmax 2]]))/2,"")</f>
        <v/>
      </c>
    </row>
    <row r="73" spans="2:16" s="17" customFormat="1" ht="20.100000000000001" customHeight="1" x14ac:dyDescent="0.25">
      <c r="B73" s="7" t="s">
        <v>11</v>
      </c>
      <c r="C73" s="18">
        <v>110</v>
      </c>
      <c r="D73" s="18">
        <v>550</v>
      </c>
      <c r="E73" s="18">
        <v>188</v>
      </c>
      <c r="F73" s="22" t="s">
        <v>0</v>
      </c>
      <c r="G73" s="23">
        <f>IF(rawdata[[#This Row],[Opening type]]="Standard",$C$10,$C$9)</f>
        <v>4.1001000000000003</v>
      </c>
      <c r="H73" s="11">
        <v>0.8</v>
      </c>
      <c r="I73" s="11">
        <v>1.3</v>
      </c>
      <c r="J73" s="12">
        <f t="shared" si="1"/>
        <v>0.81818181818181823</v>
      </c>
      <c r="K73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3" s="13" t="str">
        <f>IF(rawdata[[#This Row],[Fhmatch 1]]="YES",((1-rawdata[[#This Row],[FWmin]]/rawdata[[#This Row],[FW]])+(1-rawdata[[#This Row],[FW]]/rawdata[[#This Row],[FWmax]]))/2,"")</f>
        <v/>
      </c>
      <c r="M73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3" s="30">
        <f>IFERROR(rawdata[[#This Row],[FWmin]]*2," - ")</f>
        <v>1.6</v>
      </c>
      <c r="O73" s="30">
        <f>IFERROR(rawdata[[#This Row],[FWmax]]*2," - ")</f>
        <v>2.6</v>
      </c>
      <c r="P73" s="13" t="str">
        <f>IF(rawdata[[#This Row],[Fhmatch 2]]="YES",((1-rawdata[[#This Row],[Fwmin 2]]/rawdata[[#This Row],[FW]])+(1-rawdata[[#This Row],[FW]]/rawdata[[#This Row],[FWmax 2]]))/2,"")</f>
        <v/>
      </c>
    </row>
    <row r="74" spans="2:16" s="17" customFormat="1" ht="20.100000000000001" customHeight="1" x14ac:dyDescent="0.25">
      <c r="B74" s="7" t="s">
        <v>11</v>
      </c>
      <c r="C74" s="18">
        <v>110</v>
      </c>
      <c r="D74" s="18">
        <v>550</v>
      </c>
      <c r="E74" s="18">
        <v>188</v>
      </c>
      <c r="F74" s="22" t="s">
        <v>1</v>
      </c>
      <c r="G74" s="23">
        <f>IF(rawdata[[#This Row],[Opening type]]="Standard",$C$10,$C$9)</f>
        <v>4.1001000000000003</v>
      </c>
      <c r="H74" s="11">
        <v>1.3</v>
      </c>
      <c r="I74" s="11">
        <v>2.2000000000000002</v>
      </c>
      <c r="J74" s="12">
        <f t="shared" si="1"/>
        <v>0.81818181818181823</v>
      </c>
      <c r="K74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4" s="13" t="str">
        <f>IF(rawdata[[#This Row],[Fhmatch 1]]="YES",((1-rawdata[[#This Row],[FWmin]]/rawdata[[#This Row],[FW]])+(1-rawdata[[#This Row],[FW]]/rawdata[[#This Row],[FWmax]]))/2,"")</f>
        <v/>
      </c>
      <c r="M74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4" s="30">
        <f>IFERROR(rawdata[[#This Row],[FWmin]]*2," - ")</f>
        <v>2.6</v>
      </c>
      <c r="O74" s="30">
        <f>IFERROR(rawdata[[#This Row],[FWmax]]*2," - ")</f>
        <v>4.4000000000000004</v>
      </c>
      <c r="P74" s="13" t="str">
        <f>IF(rawdata[[#This Row],[Fhmatch 2]]="YES",((1-rawdata[[#This Row],[Fwmin 2]]/rawdata[[#This Row],[FW]])+(1-rawdata[[#This Row],[FW]]/rawdata[[#This Row],[FWmax 2]]))/2,"")</f>
        <v/>
      </c>
    </row>
    <row r="75" spans="2:16" s="17" customFormat="1" ht="20.100000000000001" customHeight="1" x14ac:dyDescent="0.25">
      <c r="B75" s="7" t="s">
        <v>11</v>
      </c>
      <c r="C75" s="18">
        <v>110</v>
      </c>
      <c r="D75" s="18">
        <v>550</v>
      </c>
      <c r="E75" s="18">
        <v>188</v>
      </c>
      <c r="F75" s="22" t="s">
        <v>2</v>
      </c>
      <c r="G75" s="23">
        <f>IF(rawdata[[#This Row],[Opening type]]="Standard",$C$10,$C$9)</f>
        <v>4.1001000000000003</v>
      </c>
      <c r="H75" s="11">
        <v>2.2000000000000002</v>
      </c>
      <c r="I75" s="11">
        <v>3.9</v>
      </c>
      <c r="J75" s="12">
        <f t="shared" si="1"/>
        <v>0.81818181818181823</v>
      </c>
      <c r="K75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5" s="13" t="str">
        <f>IF(rawdata[[#This Row],[Fhmatch 1]]="YES",((1-rawdata[[#This Row],[FWmin]]/rawdata[[#This Row],[FW]])+(1-rawdata[[#This Row],[FW]]/rawdata[[#This Row],[FWmax]]))/2,"")</f>
        <v/>
      </c>
      <c r="M75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5" s="30">
        <f>IFERROR(rawdata[[#This Row],[FWmin]]*2," - ")</f>
        <v>4.4000000000000004</v>
      </c>
      <c r="O75" s="30">
        <f>IFERROR(rawdata[[#This Row],[FWmax]]*2," - ")</f>
        <v>7.8</v>
      </c>
      <c r="P75" s="13" t="str">
        <f>IF(rawdata[[#This Row],[Fhmatch 2]]="YES",((1-rawdata[[#This Row],[Fwmin 2]]/rawdata[[#This Row],[FW]])+(1-rawdata[[#This Row],[FW]]/rawdata[[#This Row],[FWmax 2]]))/2,"")</f>
        <v/>
      </c>
    </row>
    <row r="76" spans="2:16" s="17" customFormat="1" ht="20.100000000000001" customHeight="1" x14ac:dyDescent="0.25">
      <c r="B76" s="7" t="s">
        <v>11</v>
      </c>
      <c r="C76" s="18">
        <v>110</v>
      </c>
      <c r="D76" s="18">
        <v>600</v>
      </c>
      <c r="E76" s="18">
        <v>188</v>
      </c>
      <c r="F76" s="22" t="s">
        <v>0</v>
      </c>
      <c r="G76" s="23">
        <f>IF(rawdata[[#This Row],[Opening type]]="Standard",$C$10,$C$9)</f>
        <v>4.1001000000000003</v>
      </c>
      <c r="H76" s="11">
        <v>0.7</v>
      </c>
      <c r="I76" s="11">
        <v>1.2</v>
      </c>
      <c r="J76" s="12">
        <f t="shared" si="1"/>
        <v>0.75</v>
      </c>
      <c r="K76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6" s="13" t="str">
        <f>IF(rawdata[[#This Row],[Fhmatch 1]]="YES",((1-rawdata[[#This Row],[FWmin]]/rawdata[[#This Row],[FW]])+(1-rawdata[[#This Row],[FW]]/rawdata[[#This Row],[FWmax]]))/2,"")</f>
        <v/>
      </c>
      <c r="M76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6" s="30">
        <f>IFERROR(rawdata[[#This Row],[FWmin]]*2," - ")</f>
        <v>1.4</v>
      </c>
      <c r="O76" s="30">
        <f>IFERROR(rawdata[[#This Row],[FWmax]]*2," - ")</f>
        <v>2.4</v>
      </c>
      <c r="P76" s="13" t="str">
        <f>IF(rawdata[[#This Row],[Fhmatch 2]]="YES",((1-rawdata[[#This Row],[Fwmin 2]]/rawdata[[#This Row],[FW]])+(1-rawdata[[#This Row],[FW]]/rawdata[[#This Row],[FWmax 2]]))/2,"")</f>
        <v/>
      </c>
    </row>
    <row r="77" spans="2:16" s="17" customFormat="1" ht="20.100000000000001" customHeight="1" x14ac:dyDescent="0.25">
      <c r="B77" s="7" t="s">
        <v>11</v>
      </c>
      <c r="C77" s="18">
        <v>110</v>
      </c>
      <c r="D77" s="18">
        <v>600</v>
      </c>
      <c r="E77" s="18">
        <v>188</v>
      </c>
      <c r="F77" s="22" t="s">
        <v>1</v>
      </c>
      <c r="G77" s="23">
        <f>IF(rawdata[[#This Row],[Opening type]]="Standard",$C$10,$C$9)</f>
        <v>4.1001000000000003</v>
      </c>
      <c r="H77" s="11">
        <v>1.2</v>
      </c>
      <c r="I77" s="11">
        <v>2.2000000000000002</v>
      </c>
      <c r="J77" s="12">
        <f t="shared" ref="J77:J108" si="2">$C$2/D77</f>
        <v>0.75</v>
      </c>
      <c r="K77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7" s="13" t="str">
        <f>IF(rawdata[[#This Row],[Fhmatch 1]]="YES",((1-rawdata[[#This Row],[FWmin]]/rawdata[[#This Row],[FW]])+(1-rawdata[[#This Row],[FW]]/rawdata[[#This Row],[FWmax]]))/2,"")</f>
        <v/>
      </c>
      <c r="M77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7" s="30">
        <f>IFERROR(rawdata[[#This Row],[FWmin]]*2," - ")</f>
        <v>2.4</v>
      </c>
      <c r="O77" s="30">
        <f>IFERROR(rawdata[[#This Row],[FWmax]]*2," - ")</f>
        <v>4.4000000000000004</v>
      </c>
      <c r="P77" s="13" t="str">
        <f>IF(rawdata[[#This Row],[Fhmatch 2]]="YES",((1-rawdata[[#This Row],[Fwmin 2]]/rawdata[[#This Row],[FW]])+(1-rawdata[[#This Row],[FW]]/rawdata[[#This Row],[FWmax 2]]))/2,"")</f>
        <v/>
      </c>
    </row>
    <row r="78" spans="2:16" s="17" customFormat="1" ht="20.100000000000001" customHeight="1" x14ac:dyDescent="0.25">
      <c r="B78" s="7" t="s">
        <v>11</v>
      </c>
      <c r="C78" s="18">
        <v>110</v>
      </c>
      <c r="D78" s="18">
        <v>600</v>
      </c>
      <c r="E78" s="18">
        <v>188</v>
      </c>
      <c r="F78" s="22" t="s">
        <v>2</v>
      </c>
      <c r="G78" s="23">
        <f>IF(rawdata[[#This Row],[Opening type]]="Standard",$C$10,$C$9)</f>
        <v>4.1001000000000003</v>
      </c>
      <c r="H78" s="11">
        <v>2.2000000000000002</v>
      </c>
      <c r="I78" s="11">
        <v>4.3</v>
      </c>
      <c r="J78" s="12">
        <f t="shared" si="2"/>
        <v>0.75</v>
      </c>
      <c r="K78" s="18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8" s="13" t="str">
        <f>IF(rawdata[[#This Row],[Fhmatch 1]]="YES",((1-rawdata[[#This Row],[FWmin]]/rawdata[[#This Row],[FW]])+(1-rawdata[[#This Row],[FW]]/rawdata[[#This Row],[FWmax]]))/2,"")</f>
        <v/>
      </c>
      <c r="M78" s="18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8" s="30">
        <f>IFERROR(rawdata[[#This Row],[FWmin]]*2," - ")</f>
        <v>4.4000000000000004</v>
      </c>
      <c r="O78" s="30">
        <f>IFERROR(rawdata[[#This Row],[FWmax]]*2," - ")</f>
        <v>8.6</v>
      </c>
      <c r="P78" s="13" t="str">
        <f>IF(rawdata[[#This Row],[Fhmatch 2]]="YES",((1-rawdata[[#This Row],[Fwmin 2]]/rawdata[[#This Row],[FW]])+(1-rawdata[[#This Row],[FW]]/rawdata[[#This Row],[FWmax 2]]))/2,"")</f>
        <v/>
      </c>
    </row>
    <row r="79" spans="2:16" s="17" customFormat="1" ht="20.100000000000001" customHeight="1" x14ac:dyDescent="0.25">
      <c r="B79" s="7" t="s">
        <v>13</v>
      </c>
      <c r="C79" s="18">
        <v>75</v>
      </c>
      <c r="D79" s="18">
        <v>350</v>
      </c>
      <c r="E79" s="18">
        <v>192</v>
      </c>
      <c r="F79" s="22" t="s">
        <v>1</v>
      </c>
      <c r="G79" s="23">
        <f>IF(rawdata[[#This Row],[Opening type]]="Standard",$C$10,$C$9)</f>
        <v>3.9500999999999999</v>
      </c>
      <c r="H79" s="11">
        <v>4.5999999999999996</v>
      </c>
      <c r="I79" s="11">
        <v>5.3</v>
      </c>
      <c r="J79" s="12">
        <f t="shared" si="2"/>
        <v>1.2857142857142858</v>
      </c>
      <c r="K7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79" s="13" t="str">
        <f>IF(rawdata[[#This Row],[Fhmatch 1]]="YES",((1-rawdata[[#This Row],[FWmin]]/rawdata[[#This Row],[FW]])+(1-rawdata[[#This Row],[FW]]/rawdata[[#This Row],[FWmax]]))/2,"")</f>
        <v/>
      </c>
      <c r="M7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79" s="30">
        <f>IFERROR(rawdata[[#This Row],[FWmin]]*2," - ")</f>
        <v>9.1999999999999993</v>
      </c>
      <c r="O79" s="30">
        <f>IFERROR(rawdata[[#This Row],[FWmax]]*2," - ")</f>
        <v>10.6</v>
      </c>
      <c r="P79" s="13" t="str">
        <f>IF(rawdata[[#This Row],[Fhmatch 2]]="YES",((1-rawdata[[#This Row],[Fwmin 2]]/rawdata[[#This Row],[FW]])+(1-rawdata[[#This Row],[FW]]/rawdata[[#This Row],[FWmax 2]]))/2,"")</f>
        <v/>
      </c>
    </row>
    <row r="80" spans="2:16" s="17" customFormat="1" ht="20.100000000000001" customHeight="1" x14ac:dyDescent="0.25">
      <c r="B80" s="7" t="s">
        <v>13</v>
      </c>
      <c r="C80" s="18">
        <v>75</v>
      </c>
      <c r="D80" s="18">
        <v>350</v>
      </c>
      <c r="E80" s="18">
        <v>192</v>
      </c>
      <c r="F80" s="22" t="s">
        <v>5</v>
      </c>
      <c r="G80" s="23">
        <f>IF(rawdata[[#This Row],[Opening type]]="Standard",$C$10,$C$9)</f>
        <v>3.9500999999999999</v>
      </c>
      <c r="H80" s="11" t="s">
        <v>15</v>
      </c>
      <c r="I80" s="11" t="s">
        <v>15</v>
      </c>
      <c r="J80" s="12">
        <f t="shared" si="2"/>
        <v>1.2857142857142858</v>
      </c>
      <c r="K8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80" s="13" t="str">
        <f>IF(rawdata[[#This Row],[Fhmatch 1]]="YES",((1-rawdata[[#This Row],[FWmin]]/rawdata[[#This Row],[FW]])+(1-rawdata[[#This Row],[FW]]/rawdata[[#This Row],[FWmax]]))/2,"")</f>
        <v/>
      </c>
      <c r="M8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0" s="30" t="str">
        <f>IFERROR(rawdata[[#This Row],[FWmin]]*2," - ")</f>
        <v xml:space="preserve"> - </v>
      </c>
      <c r="O80" s="30" t="str">
        <f>IFERROR(rawdata[[#This Row],[FWmax]]*2," - ")</f>
        <v xml:space="preserve"> - </v>
      </c>
      <c r="P80" s="13" t="str">
        <f>IF(rawdata[[#This Row],[Fhmatch 2]]="YES",((1-rawdata[[#This Row],[Fwmin 2]]/rawdata[[#This Row],[FW]])+(1-rawdata[[#This Row],[FW]]/rawdata[[#This Row],[FWmax 2]]))/2,"")</f>
        <v/>
      </c>
    </row>
    <row r="81" spans="2:16" s="17" customFormat="1" ht="20.100000000000001" customHeight="1" x14ac:dyDescent="0.25">
      <c r="B81" s="7" t="s">
        <v>13</v>
      </c>
      <c r="C81" s="18">
        <v>75</v>
      </c>
      <c r="D81" s="18">
        <v>350</v>
      </c>
      <c r="E81" s="18">
        <v>192</v>
      </c>
      <c r="F81" s="22" t="s">
        <v>2</v>
      </c>
      <c r="G81" s="23">
        <f>IF(rawdata[[#This Row],[Opening type]]="Standard",$C$10,$C$9)</f>
        <v>3.9500999999999999</v>
      </c>
      <c r="H81" s="11" t="s">
        <v>15</v>
      </c>
      <c r="I81" s="11" t="s">
        <v>15</v>
      </c>
      <c r="J81" s="12">
        <f t="shared" si="2"/>
        <v>1.2857142857142858</v>
      </c>
      <c r="K8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81" s="13" t="str">
        <f>IF(rawdata[[#This Row],[Fhmatch 1]]="YES",((1-rawdata[[#This Row],[FWmin]]/rawdata[[#This Row],[FW]])+(1-rawdata[[#This Row],[FW]]/rawdata[[#This Row],[FWmax]]))/2,"")</f>
        <v/>
      </c>
      <c r="M8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1" s="30" t="str">
        <f>IFERROR(rawdata[[#This Row],[FWmin]]*2," - ")</f>
        <v xml:space="preserve"> - </v>
      </c>
      <c r="O81" s="30" t="str">
        <f>IFERROR(rawdata[[#This Row],[FWmax]]*2," - ")</f>
        <v xml:space="preserve"> - </v>
      </c>
      <c r="P81" s="13" t="str">
        <f>IF(rawdata[[#This Row],[Fhmatch 2]]="YES",((1-rawdata[[#This Row],[Fwmin 2]]/rawdata[[#This Row],[FW]])+(1-rawdata[[#This Row],[FW]]/rawdata[[#This Row],[FWmax 2]]))/2,"")</f>
        <v/>
      </c>
    </row>
    <row r="82" spans="2:16" s="17" customFormat="1" ht="20.100000000000001" customHeight="1" x14ac:dyDescent="0.25">
      <c r="B82" s="7" t="s">
        <v>13</v>
      </c>
      <c r="C82" s="18">
        <v>75</v>
      </c>
      <c r="D82" s="18">
        <v>400</v>
      </c>
      <c r="E82" s="18">
        <v>192</v>
      </c>
      <c r="F82" s="22" t="s">
        <v>1</v>
      </c>
      <c r="G82" s="23">
        <f>IF(rawdata[[#This Row],[Opening type]]="Standard",$C$10,$C$9)</f>
        <v>3.9500999999999999</v>
      </c>
      <c r="H82" s="11">
        <v>3.2</v>
      </c>
      <c r="I82" s="11">
        <v>4.8</v>
      </c>
      <c r="J82" s="12">
        <f t="shared" si="2"/>
        <v>1.125</v>
      </c>
      <c r="K8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82" s="13" t="str">
        <f>IF(rawdata[[#This Row],[Fhmatch 1]]="YES",((1-rawdata[[#This Row],[FWmin]]/rawdata[[#This Row],[FW]])+(1-rawdata[[#This Row],[FW]]/rawdata[[#This Row],[FWmax]]))/2,"")</f>
        <v/>
      </c>
      <c r="M8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2" s="30">
        <f>IFERROR(rawdata[[#This Row],[FWmin]]*2," - ")</f>
        <v>6.4</v>
      </c>
      <c r="O82" s="30">
        <f>IFERROR(rawdata[[#This Row],[FWmax]]*2," - ")</f>
        <v>9.6</v>
      </c>
      <c r="P82" s="13" t="str">
        <f>IF(rawdata[[#This Row],[Fhmatch 2]]="YES",((1-rawdata[[#This Row],[Fwmin 2]]/rawdata[[#This Row],[FW]])+(1-rawdata[[#This Row],[FW]]/rawdata[[#This Row],[FWmax 2]]))/2,"")</f>
        <v/>
      </c>
    </row>
    <row r="83" spans="2:16" s="17" customFormat="1" ht="20.100000000000001" customHeight="1" x14ac:dyDescent="0.25">
      <c r="B83" s="7" t="s">
        <v>13</v>
      </c>
      <c r="C83" s="18">
        <v>75</v>
      </c>
      <c r="D83" s="18">
        <v>400</v>
      </c>
      <c r="E83" s="18">
        <v>192</v>
      </c>
      <c r="F83" s="22" t="s">
        <v>16</v>
      </c>
      <c r="G83" s="23">
        <f>IF(rawdata[[#This Row],[Opening type]]="Standard",$C$10,$C$9)</f>
        <v>3.9500999999999999</v>
      </c>
      <c r="H83" s="11">
        <v>4.3</v>
      </c>
      <c r="I83" s="11">
        <v>7</v>
      </c>
      <c r="J83" s="12">
        <f t="shared" si="2"/>
        <v>1.125</v>
      </c>
      <c r="K8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83" s="13" t="str">
        <f>IF(rawdata[[#This Row],[Fhmatch 1]]="YES",((1-rawdata[[#This Row],[FWmin]]/rawdata[[#This Row],[FW]])+(1-rawdata[[#This Row],[FW]]/rawdata[[#This Row],[FWmax]]))/2,"")</f>
        <v/>
      </c>
      <c r="M8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3" s="30">
        <f>IFERROR(rawdata[[#This Row],[FWmin]]*2," - ")</f>
        <v>8.6</v>
      </c>
      <c r="O83" s="30">
        <f>IFERROR(rawdata[[#This Row],[FWmax]]*2," - ")</f>
        <v>14</v>
      </c>
      <c r="P83" s="13" t="str">
        <f>IF(rawdata[[#This Row],[Fhmatch 2]]="YES",((1-rawdata[[#This Row],[Fwmin 2]]/rawdata[[#This Row],[FW]])+(1-rawdata[[#This Row],[FW]]/rawdata[[#This Row],[FWmax 2]]))/2,"")</f>
        <v/>
      </c>
    </row>
    <row r="84" spans="2:16" s="17" customFormat="1" ht="20.100000000000001" customHeight="1" x14ac:dyDescent="0.25">
      <c r="B84" s="7" t="s">
        <v>13</v>
      </c>
      <c r="C84" s="18">
        <v>75</v>
      </c>
      <c r="D84" s="18">
        <v>400</v>
      </c>
      <c r="E84" s="18">
        <v>192</v>
      </c>
      <c r="F84" s="22" t="s">
        <v>17</v>
      </c>
      <c r="G84" s="23">
        <f>IF(rawdata[[#This Row],[Opening type]]="Standard",$C$10,$C$9)</f>
        <v>3.9500999999999999</v>
      </c>
      <c r="H84" s="11">
        <v>5.5</v>
      </c>
      <c r="I84" s="11">
        <v>8</v>
      </c>
      <c r="J84" s="12">
        <f t="shared" si="2"/>
        <v>1.125</v>
      </c>
      <c r="K84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84" s="13" t="str">
        <f>IF(rawdata[[#This Row],[Fhmatch 1]]="YES",((1-rawdata[[#This Row],[FWmin]]/rawdata[[#This Row],[FW]])+(1-rawdata[[#This Row],[FW]]/rawdata[[#This Row],[FWmax]]))/2,"")</f>
        <v/>
      </c>
      <c r="M8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4" s="30">
        <f>IFERROR(rawdata[[#This Row],[FWmin]]*2," - ")</f>
        <v>11</v>
      </c>
      <c r="O84" s="30">
        <f>IFERROR(rawdata[[#This Row],[FWmax]]*2," - ")</f>
        <v>16</v>
      </c>
      <c r="P84" s="13" t="str">
        <f>IF(rawdata[[#This Row],[Fhmatch 2]]="YES",((1-rawdata[[#This Row],[Fwmin 2]]/rawdata[[#This Row],[FW]])+(1-rawdata[[#This Row],[FW]]/rawdata[[#This Row],[FWmax 2]]))/2,"")</f>
        <v/>
      </c>
    </row>
    <row r="85" spans="2:16" s="17" customFormat="1" ht="20.100000000000001" customHeight="1" x14ac:dyDescent="0.25">
      <c r="B85" s="7" t="s">
        <v>13</v>
      </c>
      <c r="C85" s="18">
        <v>75</v>
      </c>
      <c r="D85" s="18">
        <v>450</v>
      </c>
      <c r="E85" s="18">
        <v>192</v>
      </c>
      <c r="F85" s="22" t="s">
        <v>1</v>
      </c>
      <c r="G85" s="23">
        <f>IF(rawdata[[#This Row],[Opening type]]="Standard",$C$10,$C$9)</f>
        <v>3.9500999999999999</v>
      </c>
      <c r="H85" s="11">
        <v>2.5</v>
      </c>
      <c r="I85" s="11">
        <v>4</v>
      </c>
      <c r="J85" s="12">
        <f t="shared" si="2"/>
        <v>1</v>
      </c>
      <c r="K85" s="31" t="str">
        <f>IF(AND($C$4&gt;=rawdata[[#This Row],[KDmin]],$J$11=rawdata[[#This Row],[FHq]],rawdata[[#This Row],[FW]]&gt;=rawdata[[#This Row],[FWmin]],rawdata[[#This Row],[FW]]&lt;=rawdata[[#This Row],[FWmax]]),"YES"," - ")</f>
        <v>YES</v>
      </c>
      <c r="L85" s="13">
        <f>IF(rawdata[[#This Row],[Fhmatch 1]]="YES",((1-rawdata[[#This Row],[FWmin]]/rawdata[[#This Row],[FW]])+(1-rawdata[[#This Row],[FW]]/rawdata[[#This Row],[FWmax]]))/2,"")</f>
        <v>0.18978981513126253</v>
      </c>
      <c r="M8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5" s="30">
        <f>IFERROR(rawdata[[#This Row],[FWmin]]*2," - ")</f>
        <v>5</v>
      </c>
      <c r="O85" s="30">
        <f>IFERROR(rawdata[[#This Row],[FWmax]]*2," - ")</f>
        <v>8</v>
      </c>
      <c r="P85" s="13" t="str">
        <f>IF(rawdata[[#This Row],[Fhmatch 2]]="YES",((1-rawdata[[#This Row],[Fwmin 2]]/rawdata[[#This Row],[FW]])+(1-rawdata[[#This Row],[FW]]/rawdata[[#This Row],[FWmax 2]]))/2,"")</f>
        <v/>
      </c>
    </row>
    <row r="86" spans="2:16" s="17" customFormat="1" ht="20.100000000000001" customHeight="1" x14ac:dyDescent="0.25">
      <c r="B86" s="7" t="s">
        <v>13</v>
      </c>
      <c r="C86" s="18">
        <v>75</v>
      </c>
      <c r="D86" s="18">
        <v>450</v>
      </c>
      <c r="E86" s="18">
        <v>192</v>
      </c>
      <c r="F86" s="22" t="s">
        <v>16</v>
      </c>
      <c r="G86" s="23">
        <f>IF(rawdata[[#This Row],[Opening type]]="Standard",$C$10,$C$9)</f>
        <v>3.9500999999999999</v>
      </c>
      <c r="H86" s="11">
        <v>4</v>
      </c>
      <c r="I86" s="11">
        <v>6.3</v>
      </c>
      <c r="J86" s="12">
        <f t="shared" si="2"/>
        <v>1</v>
      </c>
      <c r="K8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86" s="13" t="str">
        <f>IF(rawdata[[#This Row],[Fhmatch 1]]="YES",((1-rawdata[[#This Row],[FWmin]]/rawdata[[#This Row],[FW]])+(1-rawdata[[#This Row],[FW]]/rawdata[[#This Row],[FWmax]]))/2,"")</f>
        <v/>
      </c>
      <c r="M8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6" s="30">
        <f>IFERROR(rawdata[[#This Row],[FWmin]]*2," - ")</f>
        <v>8</v>
      </c>
      <c r="O86" s="30">
        <f>IFERROR(rawdata[[#This Row],[FWmax]]*2," - ")</f>
        <v>12.6</v>
      </c>
      <c r="P86" s="13" t="str">
        <f>IF(rawdata[[#This Row],[Fhmatch 2]]="YES",((1-rawdata[[#This Row],[Fwmin 2]]/rawdata[[#This Row],[FW]])+(1-rawdata[[#This Row],[FW]]/rawdata[[#This Row],[FWmax 2]]))/2,"")</f>
        <v/>
      </c>
    </row>
    <row r="87" spans="2:16" s="17" customFormat="1" ht="20.100000000000001" customHeight="1" x14ac:dyDescent="0.25">
      <c r="B87" s="7" t="s">
        <v>13</v>
      </c>
      <c r="C87" s="18">
        <v>75</v>
      </c>
      <c r="D87" s="18">
        <v>450</v>
      </c>
      <c r="E87" s="18">
        <v>192</v>
      </c>
      <c r="F87" s="22" t="s">
        <v>17</v>
      </c>
      <c r="G87" s="23">
        <f>IF(rawdata[[#This Row],[Opening type]]="Standard",$C$10,$C$9)</f>
        <v>3.9500999999999999</v>
      </c>
      <c r="H87" s="11">
        <v>5</v>
      </c>
      <c r="I87" s="11">
        <v>7.6</v>
      </c>
      <c r="J87" s="12">
        <f t="shared" si="2"/>
        <v>1</v>
      </c>
      <c r="K8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87" s="13" t="str">
        <f>IF(rawdata[[#This Row],[Fhmatch 1]]="YES",((1-rawdata[[#This Row],[FWmin]]/rawdata[[#This Row],[FW]])+(1-rawdata[[#This Row],[FW]]/rawdata[[#This Row],[FWmax]]))/2,"")</f>
        <v/>
      </c>
      <c r="M8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7" s="30">
        <f>IFERROR(rawdata[[#This Row],[FWmin]]*2," - ")</f>
        <v>10</v>
      </c>
      <c r="O87" s="30">
        <f>IFERROR(rawdata[[#This Row],[FWmax]]*2," - ")</f>
        <v>15.2</v>
      </c>
      <c r="P87" s="13" t="str">
        <f>IF(rawdata[[#This Row],[Fhmatch 2]]="YES",((1-rawdata[[#This Row],[Fwmin 2]]/rawdata[[#This Row],[FW]])+(1-rawdata[[#This Row],[FW]]/rawdata[[#This Row],[FWmax 2]]))/2,"")</f>
        <v/>
      </c>
    </row>
    <row r="88" spans="2:16" s="17" customFormat="1" ht="20.100000000000001" customHeight="1" x14ac:dyDescent="0.25">
      <c r="B88" s="7" t="s">
        <v>13</v>
      </c>
      <c r="C88" s="18">
        <v>75</v>
      </c>
      <c r="D88" s="18">
        <v>500</v>
      </c>
      <c r="E88" s="18">
        <v>192</v>
      </c>
      <c r="F88" s="22" t="s">
        <v>1</v>
      </c>
      <c r="G88" s="23">
        <f>IF(rawdata[[#This Row],[Opening type]]="Standard",$C$10,$C$9)</f>
        <v>3.9500999999999999</v>
      </c>
      <c r="H88" s="11">
        <v>2.2000000000000002</v>
      </c>
      <c r="I88" s="11">
        <v>3.5</v>
      </c>
      <c r="J88" s="12">
        <f t="shared" si="2"/>
        <v>0.9</v>
      </c>
      <c r="K8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88" s="13" t="str">
        <f>IF(rawdata[[#This Row],[Fhmatch 1]]="YES",((1-rawdata[[#This Row],[FWmin]]/rawdata[[#This Row],[FW]])+(1-rawdata[[#This Row],[FW]]/rawdata[[#This Row],[FWmax]]))/2,"")</f>
        <v/>
      </c>
      <c r="M8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8" s="30">
        <f>IFERROR(rawdata[[#This Row],[FWmin]]*2," - ")</f>
        <v>4.4000000000000004</v>
      </c>
      <c r="O88" s="30">
        <f>IFERROR(rawdata[[#This Row],[FWmax]]*2," - ")</f>
        <v>7</v>
      </c>
      <c r="P88" s="13" t="str">
        <f>IF(rawdata[[#This Row],[Fhmatch 2]]="YES",((1-rawdata[[#This Row],[Fwmin 2]]/rawdata[[#This Row],[FW]])+(1-rawdata[[#This Row],[FW]]/rawdata[[#This Row],[FWmax 2]]))/2,"")</f>
        <v/>
      </c>
    </row>
    <row r="89" spans="2:16" s="17" customFormat="1" ht="20.100000000000001" customHeight="1" x14ac:dyDescent="0.25">
      <c r="B89" s="7" t="s">
        <v>13</v>
      </c>
      <c r="C89" s="18">
        <v>75</v>
      </c>
      <c r="D89" s="18">
        <v>500</v>
      </c>
      <c r="E89" s="18">
        <v>192</v>
      </c>
      <c r="F89" s="22" t="s">
        <v>16</v>
      </c>
      <c r="G89" s="23">
        <f>IF(rawdata[[#This Row],[Opening type]]="Standard",$C$10,$C$9)</f>
        <v>3.9500999999999999</v>
      </c>
      <c r="H89" s="11">
        <v>3.5</v>
      </c>
      <c r="I89" s="11">
        <v>5.4</v>
      </c>
      <c r="J89" s="12">
        <f t="shared" si="2"/>
        <v>0.9</v>
      </c>
      <c r="K8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89" s="13" t="str">
        <f>IF(rawdata[[#This Row],[Fhmatch 1]]="YES",((1-rawdata[[#This Row],[FWmin]]/rawdata[[#This Row],[FW]])+(1-rawdata[[#This Row],[FW]]/rawdata[[#This Row],[FWmax]]))/2,"")</f>
        <v/>
      </c>
      <c r="M8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89" s="30">
        <f>IFERROR(rawdata[[#This Row],[FWmin]]*2," - ")</f>
        <v>7</v>
      </c>
      <c r="O89" s="30">
        <f>IFERROR(rawdata[[#This Row],[FWmax]]*2," - ")</f>
        <v>10.8</v>
      </c>
      <c r="P89" s="13" t="str">
        <f>IF(rawdata[[#This Row],[Fhmatch 2]]="YES",((1-rawdata[[#This Row],[Fwmin 2]]/rawdata[[#This Row],[FW]])+(1-rawdata[[#This Row],[FW]]/rawdata[[#This Row],[FWmax 2]]))/2,"")</f>
        <v/>
      </c>
    </row>
    <row r="90" spans="2:16" s="17" customFormat="1" ht="20.100000000000001" customHeight="1" x14ac:dyDescent="0.25">
      <c r="B90" s="7" t="s">
        <v>13</v>
      </c>
      <c r="C90" s="18">
        <v>75</v>
      </c>
      <c r="D90" s="18">
        <v>500</v>
      </c>
      <c r="E90" s="18">
        <v>192</v>
      </c>
      <c r="F90" s="22" t="s">
        <v>17</v>
      </c>
      <c r="G90" s="23">
        <f>IF(rawdata[[#This Row],[Opening type]]="Standard",$C$10,$C$9)</f>
        <v>3.9500999999999999</v>
      </c>
      <c r="H90" s="11">
        <v>4.7</v>
      </c>
      <c r="I90" s="11">
        <v>7.3</v>
      </c>
      <c r="J90" s="12">
        <f t="shared" si="2"/>
        <v>0.9</v>
      </c>
      <c r="K9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0" s="13" t="str">
        <f>IF(rawdata[[#This Row],[Fhmatch 1]]="YES",((1-rawdata[[#This Row],[FWmin]]/rawdata[[#This Row],[FW]])+(1-rawdata[[#This Row],[FW]]/rawdata[[#This Row],[FWmax]]))/2,"")</f>
        <v/>
      </c>
      <c r="M9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0" s="30">
        <f>IFERROR(rawdata[[#This Row],[FWmin]]*2," - ")</f>
        <v>9.4</v>
      </c>
      <c r="O90" s="30">
        <f>IFERROR(rawdata[[#This Row],[FWmax]]*2," - ")</f>
        <v>14.6</v>
      </c>
      <c r="P90" s="13" t="str">
        <f>IF(rawdata[[#This Row],[Fhmatch 2]]="YES",((1-rawdata[[#This Row],[Fwmin 2]]/rawdata[[#This Row],[FW]])+(1-rawdata[[#This Row],[FW]]/rawdata[[#This Row],[FWmax 2]]))/2,"")</f>
        <v/>
      </c>
    </row>
    <row r="91" spans="2:16" s="17" customFormat="1" ht="20.100000000000001" customHeight="1" x14ac:dyDescent="0.25">
      <c r="B91" s="7" t="s">
        <v>13</v>
      </c>
      <c r="C91" s="18">
        <v>75</v>
      </c>
      <c r="D91" s="18">
        <v>550</v>
      </c>
      <c r="E91" s="18">
        <v>192</v>
      </c>
      <c r="F91" s="22" t="s">
        <v>1</v>
      </c>
      <c r="G91" s="23">
        <f>IF(rawdata[[#This Row],[Opening type]]="Standard",$C$10,$C$9)</f>
        <v>3.9500999999999999</v>
      </c>
      <c r="H91" s="11">
        <v>2</v>
      </c>
      <c r="I91" s="11">
        <v>3.3</v>
      </c>
      <c r="J91" s="12">
        <f t="shared" si="2"/>
        <v>0.81818181818181823</v>
      </c>
      <c r="K9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1" s="13" t="str">
        <f>IF(rawdata[[#This Row],[Fhmatch 1]]="YES",((1-rawdata[[#This Row],[FWmin]]/rawdata[[#This Row],[FW]])+(1-rawdata[[#This Row],[FW]]/rawdata[[#This Row],[FWmax]]))/2,"")</f>
        <v/>
      </c>
      <c r="M9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1" s="30">
        <f>IFERROR(rawdata[[#This Row],[FWmin]]*2," - ")</f>
        <v>4</v>
      </c>
      <c r="O91" s="30">
        <f>IFERROR(rawdata[[#This Row],[FWmax]]*2," - ")</f>
        <v>6.6</v>
      </c>
      <c r="P91" s="13" t="str">
        <f>IF(rawdata[[#This Row],[Fhmatch 2]]="YES",((1-rawdata[[#This Row],[Fwmin 2]]/rawdata[[#This Row],[FW]])+(1-rawdata[[#This Row],[FW]]/rawdata[[#This Row],[FWmax 2]]))/2,"")</f>
        <v/>
      </c>
    </row>
    <row r="92" spans="2:16" s="17" customFormat="1" ht="20.100000000000001" customHeight="1" x14ac:dyDescent="0.25">
      <c r="B92" s="7" t="s">
        <v>13</v>
      </c>
      <c r="C92" s="18">
        <v>75</v>
      </c>
      <c r="D92" s="18">
        <v>550</v>
      </c>
      <c r="E92" s="18">
        <v>192</v>
      </c>
      <c r="F92" s="22" t="s">
        <v>5</v>
      </c>
      <c r="G92" s="23">
        <f>IF(rawdata[[#This Row],[Opening type]]="Standard",$C$10,$C$9)</f>
        <v>3.9500999999999999</v>
      </c>
      <c r="H92" s="11">
        <v>2.6</v>
      </c>
      <c r="I92" s="11">
        <v>5.0999999999999996</v>
      </c>
      <c r="J92" s="12">
        <f t="shared" si="2"/>
        <v>0.81818181818181823</v>
      </c>
      <c r="K9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2" s="13" t="str">
        <f>IF(rawdata[[#This Row],[Fhmatch 1]]="YES",((1-rawdata[[#This Row],[FWmin]]/rawdata[[#This Row],[FW]])+(1-rawdata[[#This Row],[FW]]/rawdata[[#This Row],[FWmax]]))/2,"")</f>
        <v/>
      </c>
      <c r="M9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2" s="30">
        <f>IFERROR(rawdata[[#This Row],[FWmin]]*2," - ")</f>
        <v>5.2</v>
      </c>
      <c r="O92" s="30">
        <f>IFERROR(rawdata[[#This Row],[FWmax]]*2," - ")</f>
        <v>10.199999999999999</v>
      </c>
      <c r="P92" s="13" t="str">
        <f>IF(rawdata[[#This Row],[Fhmatch 2]]="YES",((1-rawdata[[#This Row],[Fwmin 2]]/rawdata[[#This Row],[FW]])+(1-rawdata[[#This Row],[FW]]/rawdata[[#This Row],[FWmax 2]]))/2,"")</f>
        <v/>
      </c>
    </row>
    <row r="93" spans="2:16" s="17" customFormat="1" ht="20.100000000000001" customHeight="1" x14ac:dyDescent="0.25">
      <c r="B93" s="7" t="s">
        <v>13</v>
      </c>
      <c r="C93" s="18">
        <v>75</v>
      </c>
      <c r="D93" s="18">
        <v>550</v>
      </c>
      <c r="E93" s="18">
        <v>192</v>
      </c>
      <c r="F93" s="22" t="s">
        <v>2</v>
      </c>
      <c r="G93" s="23">
        <f>IF(rawdata[[#This Row],[Opening type]]="Standard",$C$10,$C$9)</f>
        <v>3.9500999999999999</v>
      </c>
      <c r="H93" s="11">
        <v>4</v>
      </c>
      <c r="I93" s="11">
        <v>6.9</v>
      </c>
      <c r="J93" s="12">
        <f t="shared" si="2"/>
        <v>0.81818181818181823</v>
      </c>
      <c r="K9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3" s="13" t="str">
        <f>IF(rawdata[[#This Row],[Fhmatch 1]]="YES",((1-rawdata[[#This Row],[FWmin]]/rawdata[[#This Row],[FW]])+(1-rawdata[[#This Row],[FW]]/rawdata[[#This Row],[FWmax]]))/2,"")</f>
        <v/>
      </c>
      <c r="M9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3" s="30">
        <f>IFERROR(rawdata[[#This Row],[FWmin]]*2," - ")</f>
        <v>8</v>
      </c>
      <c r="O93" s="30">
        <f>IFERROR(rawdata[[#This Row],[FWmax]]*2," - ")</f>
        <v>13.8</v>
      </c>
      <c r="P93" s="13" t="str">
        <f>IF(rawdata[[#This Row],[Fhmatch 2]]="YES",((1-rawdata[[#This Row],[Fwmin 2]]/rawdata[[#This Row],[FW]])+(1-rawdata[[#This Row],[FW]]/rawdata[[#This Row],[FWmax 2]]))/2,"")</f>
        <v/>
      </c>
    </row>
    <row r="94" spans="2:16" s="17" customFormat="1" ht="20.100000000000001" customHeight="1" x14ac:dyDescent="0.25">
      <c r="B94" s="7" t="s">
        <v>13</v>
      </c>
      <c r="C94" s="18">
        <v>75</v>
      </c>
      <c r="D94" s="18">
        <v>600</v>
      </c>
      <c r="E94" s="18">
        <v>192</v>
      </c>
      <c r="F94" s="22" t="s">
        <v>1</v>
      </c>
      <c r="G94" s="23">
        <f>IF(rawdata[[#This Row],[Opening type]]="Standard",$C$10,$C$9)</f>
        <v>3.9500999999999999</v>
      </c>
      <c r="H94" s="11" t="s">
        <v>15</v>
      </c>
      <c r="I94" s="11" t="s">
        <v>15</v>
      </c>
      <c r="J94" s="12">
        <f t="shared" si="2"/>
        <v>0.75</v>
      </c>
      <c r="K94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4" s="13" t="str">
        <f>IF(rawdata[[#This Row],[Fhmatch 1]]="YES",((1-rawdata[[#This Row],[FWmin]]/rawdata[[#This Row],[FW]])+(1-rawdata[[#This Row],[FW]]/rawdata[[#This Row],[FWmax]]))/2,"")</f>
        <v/>
      </c>
      <c r="M9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4" s="30" t="str">
        <f>IFERROR(rawdata[[#This Row],[FWmin]]*2," - ")</f>
        <v xml:space="preserve"> - </v>
      </c>
      <c r="O94" s="30" t="str">
        <f>IFERROR(rawdata[[#This Row],[FWmax]]*2," - ")</f>
        <v xml:space="preserve"> - </v>
      </c>
      <c r="P94" s="13" t="str">
        <f>IF(rawdata[[#This Row],[Fhmatch 2]]="YES",((1-rawdata[[#This Row],[Fwmin 2]]/rawdata[[#This Row],[FW]])+(1-rawdata[[#This Row],[FW]]/rawdata[[#This Row],[FWmax 2]]))/2,"")</f>
        <v/>
      </c>
    </row>
    <row r="95" spans="2:16" s="17" customFormat="1" ht="20.100000000000001" customHeight="1" x14ac:dyDescent="0.25">
      <c r="B95" s="7" t="s">
        <v>13</v>
      </c>
      <c r="C95" s="18">
        <v>75</v>
      </c>
      <c r="D95" s="18">
        <v>600</v>
      </c>
      <c r="E95" s="18">
        <v>192</v>
      </c>
      <c r="F95" s="22" t="s">
        <v>5</v>
      </c>
      <c r="G95" s="23">
        <f>IF(rawdata[[#This Row],[Opening type]]="Standard",$C$10,$C$9)</f>
        <v>3.9500999999999999</v>
      </c>
      <c r="H95" s="11">
        <v>2.6</v>
      </c>
      <c r="I95" s="11">
        <v>4.7</v>
      </c>
      <c r="J95" s="12">
        <f t="shared" si="2"/>
        <v>0.75</v>
      </c>
      <c r="K95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5" s="13" t="str">
        <f>IF(rawdata[[#This Row],[Fhmatch 1]]="YES",((1-rawdata[[#This Row],[FWmin]]/rawdata[[#This Row],[FW]])+(1-rawdata[[#This Row],[FW]]/rawdata[[#This Row],[FWmax]]))/2,"")</f>
        <v/>
      </c>
      <c r="M9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5" s="30">
        <f>IFERROR(rawdata[[#This Row],[FWmin]]*2," - ")</f>
        <v>5.2</v>
      </c>
      <c r="O95" s="30">
        <f>IFERROR(rawdata[[#This Row],[FWmax]]*2," - ")</f>
        <v>9.4</v>
      </c>
      <c r="P95" s="13" t="str">
        <f>IF(rawdata[[#This Row],[Fhmatch 2]]="YES",((1-rawdata[[#This Row],[Fwmin 2]]/rawdata[[#This Row],[FW]])+(1-rawdata[[#This Row],[FW]]/rawdata[[#This Row],[FWmax 2]]))/2,"")</f>
        <v/>
      </c>
    </row>
    <row r="96" spans="2:16" s="17" customFormat="1" ht="20.100000000000001" customHeight="1" x14ac:dyDescent="0.25">
      <c r="B96" s="7" t="s">
        <v>13</v>
      </c>
      <c r="C96" s="18">
        <v>75</v>
      </c>
      <c r="D96" s="18">
        <v>600</v>
      </c>
      <c r="E96" s="18">
        <v>192</v>
      </c>
      <c r="F96" s="22" t="s">
        <v>2</v>
      </c>
      <c r="G96" s="23">
        <f>IF(rawdata[[#This Row],[Opening type]]="Standard",$C$10,$C$9)</f>
        <v>3.9500999999999999</v>
      </c>
      <c r="H96" s="11">
        <v>3.6</v>
      </c>
      <c r="I96" s="11">
        <v>6.3</v>
      </c>
      <c r="J96" s="12">
        <f t="shared" si="2"/>
        <v>0.75</v>
      </c>
      <c r="K9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6" s="13" t="str">
        <f>IF(rawdata[[#This Row],[Fhmatch 1]]="YES",((1-rawdata[[#This Row],[FWmin]]/rawdata[[#This Row],[FW]])+(1-rawdata[[#This Row],[FW]]/rawdata[[#This Row],[FWmax]]))/2,"")</f>
        <v/>
      </c>
      <c r="M9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6" s="30">
        <f>IFERROR(rawdata[[#This Row],[FWmin]]*2," - ")</f>
        <v>7.2</v>
      </c>
      <c r="O96" s="30">
        <f>IFERROR(rawdata[[#This Row],[FWmax]]*2," - ")</f>
        <v>12.6</v>
      </c>
      <c r="P96" s="13" t="str">
        <f>IF(rawdata[[#This Row],[Fhmatch 2]]="YES",((1-rawdata[[#This Row],[Fwmin 2]]/rawdata[[#This Row],[FW]])+(1-rawdata[[#This Row],[FW]]/rawdata[[#This Row],[FWmax 2]]))/2,"")</f>
        <v/>
      </c>
    </row>
    <row r="97" spans="2:16" s="17" customFormat="1" ht="20.100000000000001" customHeight="1" x14ac:dyDescent="0.25">
      <c r="B97" s="7" t="s">
        <v>13</v>
      </c>
      <c r="C97" s="18">
        <v>90</v>
      </c>
      <c r="D97" s="18">
        <v>350</v>
      </c>
      <c r="E97" s="18">
        <v>191</v>
      </c>
      <c r="F97" s="22" t="s">
        <v>1</v>
      </c>
      <c r="G97" s="23">
        <f>IF(rawdata[[#This Row],[Opening type]]="Standard",$C$10,$C$9)</f>
        <v>3.9500999999999999</v>
      </c>
      <c r="H97" s="11">
        <v>2.4</v>
      </c>
      <c r="I97" s="11">
        <v>4.2</v>
      </c>
      <c r="J97" s="12">
        <f t="shared" si="2"/>
        <v>1.2857142857142858</v>
      </c>
      <c r="K9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7" s="13" t="str">
        <f>IF(rawdata[[#This Row],[Fhmatch 1]]="YES",((1-rawdata[[#This Row],[FWmin]]/rawdata[[#This Row],[FW]])+(1-rawdata[[#This Row],[FW]]/rawdata[[#This Row],[FWmax]]))/2,"")</f>
        <v/>
      </c>
      <c r="M9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7" s="30">
        <f>IFERROR(rawdata[[#This Row],[FWmin]]*2," - ")</f>
        <v>4.8</v>
      </c>
      <c r="O97" s="30">
        <f>IFERROR(rawdata[[#This Row],[FWmax]]*2," - ")</f>
        <v>8.4</v>
      </c>
      <c r="P97" s="13" t="str">
        <f>IF(rawdata[[#This Row],[Fhmatch 2]]="YES",((1-rawdata[[#This Row],[Fwmin 2]]/rawdata[[#This Row],[FW]])+(1-rawdata[[#This Row],[FW]]/rawdata[[#This Row],[FWmax 2]]))/2,"")</f>
        <v/>
      </c>
    </row>
    <row r="98" spans="2:16" s="17" customFormat="1" ht="20.100000000000001" customHeight="1" x14ac:dyDescent="0.25">
      <c r="B98" s="7" t="s">
        <v>13</v>
      </c>
      <c r="C98" s="18">
        <v>90</v>
      </c>
      <c r="D98" s="18">
        <v>350</v>
      </c>
      <c r="E98" s="18">
        <v>191</v>
      </c>
      <c r="F98" s="22" t="s">
        <v>16</v>
      </c>
      <c r="G98" s="23">
        <f>IF(rawdata[[#This Row],[Opening type]]="Standard",$C$10,$C$9)</f>
        <v>3.9500999999999999</v>
      </c>
      <c r="H98" s="11">
        <v>3.4</v>
      </c>
      <c r="I98" s="11">
        <v>5.2</v>
      </c>
      <c r="J98" s="12">
        <f t="shared" si="2"/>
        <v>1.2857142857142858</v>
      </c>
      <c r="K9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8" s="13" t="str">
        <f>IF(rawdata[[#This Row],[Fhmatch 1]]="YES",((1-rawdata[[#This Row],[FWmin]]/rawdata[[#This Row],[FW]])+(1-rawdata[[#This Row],[FW]]/rawdata[[#This Row],[FWmax]]))/2,"")</f>
        <v/>
      </c>
      <c r="M9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8" s="30">
        <f>IFERROR(rawdata[[#This Row],[FWmin]]*2," - ")</f>
        <v>6.8</v>
      </c>
      <c r="O98" s="30">
        <f>IFERROR(rawdata[[#This Row],[FWmax]]*2," - ")</f>
        <v>10.4</v>
      </c>
      <c r="P98" s="13" t="str">
        <f>IF(rawdata[[#This Row],[Fhmatch 2]]="YES",((1-rawdata[[#This Row],[Fwmin 2]]/rawdata[[#This Row],[FW]])+(1-rawdata[[#This Row],[FW]]/rawdata[[#This Row],[FWmax 2]]))/2,"")</f>
        <v/>
      </c>
    </row>
    <row r="99" spans="2:16" s="17" customFormat="1" ht="20.100000000000001" customHeight="1" x14ac:dyDescent="0.25">
      <c r="B99" s="7" t="s">
        <v>13</v>
      </c>
      <c r="C99" s="18">
        <v>90</v>
      </c>
      <c r="D99" s="18">
        <v>350</v>
      </c>
      <c r="E99" s="18">
        <v>191</v>
      </c>
      <c r="F99" s="22" t="s">
        <v>17</v>
      </c>
      <c r="G99" s="23">
        <f>IF(rawdata[[#This Row],[Opening type]]="Standard",$C$10,$C$9)</f>
        <v>3.9500999999999999</v>
      </c>
      <c r="H99" s="11">
        <v>4.7</v>
      </c>
      <c r="I99" s="11">
        <v>6.9</v>
      </c>
      <c r="J99" s="12">
        <f t="shared" si="2"/>
        <v>1.2857142857142858</v>
      </c>
      <c r="K9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99" s="13" t="str">
        <f>IF(rawdata[[#This Row],[Fhmatch 1]]="YES",((1-rawdata[[#This Row],[FWmin]]/rawdata[[#This Row],[FW]])+(1-rawdata[[#This Row],[FW]]/rawdata[[#This Row],[FWmax]]))/2,"")</f>
        <v/>
      </c>
      <c r="M9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99" s="30">
        <f>IFERROR(rawdata[[#This Row],[FWmin]]*2," - ")</f>
        <v>9.4</v>
      </c>
      <c r="O99" s="30">
        <f>IFERROR(rawdata[[#This Row],[FWmax]]*2," - ")</f>
        <v>13.8</v>
      </c>
      <c r="P99" s="13" t="str">
        <f>IF(rawdata[[#This Row],[Fhmatch 2]]="YES",((1-rawdata[[#This Row],[Fwmin 2]]/rawdata[[#This Row],[FW]])+(1-rawdata[[#This Row],[FW]]/rawdata[[#This Row],[FWmax 2]]))/2,"")</f>
        <v/>
      </c>
    </row>
    <row r="100" spans="2:16" s="17" customFormat="1" ht="20.100000000000001" customHeight="1" x14ac:dyDescent="0.25">
      <c r="B100" s="7" t="s">
        <v>13</v>
      </c>
      <c r="C100" s="18">
        <v>90</v>
      </c>
      <c r="D100" s="18">
        <v>400</v>
      </c>
      <c r="E100" s="18">
        <v>191</v>
      </c>
      <c r="F100" s="22" t="s">
        <v>1</v>
      </c>
      <c r="G100" s="23">
        <f>IF(rawdata[[#This Row],[Opening type]]="Standard",$C$10,$C$9)</f>
        <v>3.9500999999999999</v>
      </c>
      <c r="H100" s="11">
        <v>1.5</v>
      </c>
      <c r="I100" s="11">
        <v>3.2</v>
      </c>
      <c r="J100" s="12">
        <f t="shared" si="2"/>
        <v>1.125</v>
      </c>
      <c r="K10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00" s="13" t="str">
        <f>IF(rawdata[[#This Row],[Fhmatch 1]]="YES",((1-rawdata[[#This Row],[FWmin]]/rawdata[[#This Row],[FW]])+(1-rawdata[[#This Row],[FW]]/rawdata[[#This Row],[FWmax]]))/2,"")</f>
        <v/>
      </c>
      <c r="M10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00" s="30">
        <f>IFERROR(rawdata[[#This Row],[FWmin]]*2," - ")</f>
        <v>3</v>
      </c>
      <c r="O100" s="30">
        <f>IFERROR(rawdata[[#This Row],[FWmax]]*2," - ")</f>
        <v>6.4</v>
      </c>
      <c r="P100" s="13" t="str">
        <f>IF(rawdata[[#This Row],[Fhmatch 2]]="YES",((1-rawdata[[#This Row],[Fwmin 2]]/rawdata[[#This Row],[FW]])+(1-rawdata[[#This Row],[FW]]/rawdata[[#This Row],[FWmax 2]]))/2,"")</f>
        <v/>
      </c>
    </row>
    <row r="101" spans="2:16" s="17" customFormat="1" ht="20.100000000000001" customHeight="1" x14ac:dyDescent="0.25">
      <c r="B101" s="7" t="s">
        <v>13</v>
      </c>
      <c r="C101" s="18">
        <v>90</v>
      </c>
      <c r="D101" s="18">
        <v>400</v>
      </c>
      <c r="E101" s="18">
        <v>191</v>
      </c>
      <c r="F101" s="22" t="s">
        <v>16</v>
      </c>
      <c r="G101" s="23">
        <f>IF(rawdata[[#This Row],[Opening type]]="Standard",$C$10,$C$9)</f>
        <v>3.9500999999999999</v>
      </c>
      <c r="H101" s="11">
        <v>3.1</v>
      </c>
      <c r="I101" s="11">
        <v>4.9000000000000004</v>
      </c>
      <c r="J101" s="12">
        <f t="shared" si="2"/>
        <v>1.125</v>
      </c>
      <c r="K10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01" s="13" t="str">
        <f>IF(rawdata[[#This Row],[Fhmatch 1]]="YES",((1-rawdata[[#This Row],[FWmin]]/rawdata[[#This Row],[FW]])+(1-rawdata[[#This Row],[FW]]/rawdata[[#This Row],[FWmax]]))/2,"")</f>
        <v/>
      </c>
      <c r="M10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01" s="30">
        <f>IFERROR(rawdata[[#This Row],[FWmin]]*2," - ")</f>
        <v>6.2</v>
      </c>
      <c r="O101" s="30">
        <f>IFERROR(rawdata[[#This Row],[FWmax]]*2," - ")</f>
        <v>9.8000000000000007</v>
      </c>
      <c r="P101" s="13" t="str">
        <f>IF(rawdata[[#This Row],[Fhmatch 2]]="YES",((1-rawdata[[#This Row],[Fwmin 2]]/rawdata[[#This Row],[FW]])+(1-rawdata[[#This Row],[FW]]/rawdata[[#This Row],[FWmax 2]]))/2,"")</f>
        <v/>
      </c>
    </row>
    <row r="102" spans="2:16" s="17" customFormat="1" ht="20.100000000000001" customHeight="1" x14ac:dyDescent="0.25">
      <c r="B102" s="7" t="s">
        <v>13</v>
      </c>
      <c r="C102" s="18">
        <v>90</v>
      </c>
      <c r="D102" s="18">
        <v>400</v>
      </c>
      <c r="E102" s="18">
        <v>191</v>
      </c>
      <c r="F102" s="22" t="s">
        <v>17</v>
      </c>
      <c r="G102" s="23">
        <f>IF(rawdata[[#This Row],[Opening type]]="Standard",$C$10,$C$9)</f>
        <v>3.9500999999999999</v>
      </c>
      <c r="H102" s="11">
        <v>3.9</v>
      </c>
      <c r="I102" s="11">
        <v>5.6</v>
      </c>
      <c r="J102" s="12">
        <f t="shared" si="2"/>
        <v>1.125</v>
      </c>
      <c r="K10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02" s="13" t="str">
        <f>IF(rawdata[[#This Row],[Fhmatch 1]]="YES",((1-rawdata[[#This Row],[FWmin]]/rawdata[[#This Row],[FW]])+(1-rawdata[[#This Row],[FW]]/rawdata[[#This Row],[FWmax]]))/2,"")</f>
        <v/>
      </c>
      <c r="M10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02" s="30">
        <f>IFERROR(rawdata[[#This Row],[FWmin]]*2," - ")</f>
        <v>7.8</v>
      </c>
      <c r="O102" s="30">
        <f>IFERROR(rawdata[[#This Row],[FWmax]]*2," - ")</f>
        <v>11.2</v>
      </c>
      <c r="P102" s="13" t="str">
        <f>IF(rawdata[[#This Row],[Fhmatch 2]]="YES",((1-rawdata[[#This Row],[Fwmin 2]]/rawdata[[#This Row],[FW]])+(1-rawdata[[#This Row],[FW]]/rawdata[[#This Row],[FWmax 2]]))/2,"")</f>
        <v/>
      </c>
    </row>
    <row r="103" spans="2:16" s="17" customFormat="1" ht="20.100000000000001" customHeight="1" x14ac:dyDescent="0.25">
      <c r="B103" s="7" t="s">
        <v>13</v>
      </c>
      <c r="C103" s="18">
        <v>90</v>
      </c>
      <c r="D103" s="18">
        <v>450</v>
      </c>
      <c r="E103" s="18">
        <v>191</v>
      </c>
      <c r="F103" s="22" t="s">
        <v>1</v>
      </c>
      <c r="G103" s="23">
        <f>IF(rawdata[[#This Row],[Opening type]]="Standard",$C$10,$C$9)</f>
        <v>3.9500999999999999</v>
      </c>
      <c r="H103" s="11">
        <v>1.5</v>
      </c>
      <c r="I103" s="11">
        <v>2.6</v>
      </c>
      <c r="J103" s="12">
        <f t="shared" si="2"/>
        <v>1</v>
      </c>
      <c r="K10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03" s="13" t="str">
        <f>IF(rawdata[[#This Row],[Fhmatch 1]]="YES",((1-rawdata[[#This Row],[FWmin]]/rawdata[[#This Row],[FW]])+(1-rawdata[[#This Row],[FW]]/rawdata[[#This Row],[FWmax]]))/2,"")</f>
        <v/>
      </c>
      <c r="M103" s="31" t="str">
        <f>IF(AND($C$4&gt;=rawdata[[#This Row],[KDmin]],$J$11=rawdata[[#This Row],[FHq]],rawdata[[#This Row],[FW]]/2&gt;=rawdata[[#This Row],[FWmin]],rawdata[[#This Row],[FW]]/2&lt;=rawdata[[#This Row],[FWmax]]),"YES"," - ")</f>
        <v>YES</v>
      </c>
      <c r="N103" s="30">
        <f>IFERROR(rawdata[[#This Row],[FWmin]]*2," - ")</f>
        <v>3</v>
      </c>
      <c r="O103" s="30">
        <f>IFERROR(rawdata[[#This Row],[FWmax]]*2," - ")</f>
        <v>5.2</v>
      </c>
      <c r="P103" s="13">
        <f>IF(rawdata[[#This Row],[Fhmatch 2]]="YES",((1-rawdata[[#This Row],[Fwmin 2]]/rawdata[[#This Row],[FW]])+(1-rawdata[[#This Row],[FW]]/rawdata[[#This Row],[FWmax 2]]))/2,"")</f>
        <v>0.24044547046520737</v>
      </c>
    </row>
    <row r="104" spans="2:16" s="17" customFormat="1" ht="20.100000000000001" customHeight="1" x14ac:dyDescent="0.25">
      <c r="B104" s="7" t="s">
        <v>13</v>
      </c>
      <c r="C104" s="18">
        <v>90</v>
      </c>
      <c r="D104" s="18">
        <v>450</v>
      </c>
      <c r="E104" s="18">
        <v>191</v>
      </c>
      <c r="F104" s="22" t="s">
        <v>16</v>
      </c>
      <c r="G104" s="23">
        <f>IF(rawdata[[#This Row],[Opening type]]="Standard",$C$10,$C$9)</f>
        <v>3.9500999999999999</v>
      </c>
      <c r="H104" s="11">
        <v>2.6</v>
      </c>
      <c r="I104" s="11">
        <v>4.2</v>
      </c>
      <c r="J104" s="12">
        <f t="shared" si="2"/>
        <v>1</v>
      </c>
      <c r="K104" s="31" t="str">
        <f>IF(AND($C$4&gt;=rawdata[[#This Row],[KDmin]],$J$11=rawdata[[#This Row],[FHq]],rawdata[[#This Row],[FW]]&gt;=rawdata[[#This Row],[FWmin]],rawdata[[#This Row],[FW]]&lt;=rawdata[[#This Row],[FWmax]]),"YES"," - ")</f>
        <v>YES</v>
      </c>
      <c r="L104" s="13">
        <f>IF(rawdata[[#This Row],[Fhmatch 1]]="YES",((1-rawdata[[#This Row],[FWmin]]/rawdata[[#This Row],[FW]])+(1-rawdata[[#This Row],[FW]]/rawdata[[#This Row],[FWmax]]))/2,"")</f>
        <v>0.20064440773651304</v>
      </c>
      <c r="M10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04" s="30">
        <f>IFERROR(rawdata[[#This Row],[FWmin]]*2," - ")</f>
        <v>5.2</v>
      </c>
      <c r="O104" s="30">
        <f>IFERROR(rawdata[[#This Row],[FWmax]]*2," - ")</f>
        <v>8.4</v>
      </c>
      <c r="P104" s="13" t="str">
        <f>IF(rawdata[[#This Row],[Fhmatch 2]]="YES",((1-rawdata[[#This Row],[Fwmin 2]]/rawdata[[#This Row],[FW]])+(1-rawdata[[#This Row],[FW]]/rawdata[[#This Row],[FWmax 2]]))/2,"")</f>
        <v/>
      </c>
    </row>
    <row r="105" spans="2:16" s="17" customFormat="1" ht="20.100000000000001" customHeight="1" x14ac:dyDescent="0.25">
      <c r="B105" s="7" t="s">
        <v>13</v>
      </c>
      <c r="C105" s="18">
        <v>90</v>
      </c>
      <c r="D105" s="18">
        <v>450</v>
      </c>
      <c r="E105" s="18">
        <v>191</v>
      </c>
      <c r="F105" s="22" t="s">
        <v>17</v>
      </c>
      <c r="G105" s="23">
        <f>IF(rawdata[[#This Row],[Opening type]]="Standard",$C$10,$C$9)</f>
        <v>3.9500999999999999</v>
      </c>
      <c r="H105" s="11">
        <v>3.6</v>
      </c>
      <c r="I105" s="11">
        <v>5.4</v>
      </c>
      <c r="J105" s="12">
        <f t="shared" si="2"/>
        <v>1</v>
      </c>
      <c r="K105" s="31" t="str">
        <f>IF(AND($C$4&gt;=rawdata[[#This Row],[KDmin]],$J$11=rawdata[[#This Row],[FHq]],rawdata[[#This Row],[FW]]&gt;=rawdata[[#This Row],[FWmin]],rawdata[[#This Row],[FW]]&lt;=rawdata[[#This Row],[FWmax]]),"YES"," - ")</f>
        <v>YES</v>
      </c>
      <c r="L105" s="13">
        <f>IF(rawdata[[#This Row],[Fhmatch 1]]="YES",((1-rawdata[[#This Row],[FWmin]]/rawdata[[#This Row],[FW]])+(1-rawdata[[#This Row],[FW]]/rawdata[[#This Row],[FWmax]]))/2,"")</f>
        <v>0.17856533378901801</v>
      </c>
      <c r="M10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05" s="30">
        <f>IFERROR(rawdata[[#This Row],[FWmin]]*2," - ")</f>
        <v>7.2</v>
      </c>
      <c r="O105" s="30">
        <f>IFERROR(rawdata[[#This Row],[FWmax]]*2," - ")</f>
        <v>10.8</v>
      </c>
      <c r="P105" s="13" t="str">
        <f>IF(rawdata[[#This Row],[Fhmatch 2]]="YES",((1-rawdata[[#This Row],[Fwmin 2]]/rawdata[[#This Row],[FW]])+(1-rawdata[[#This Row],[FW]]/rawdata[[#This Row],[FWmax 2]]))/2,"")</f>
        <v/>
      </c>
    </row>
    <row r="106" spans="2:16" s="17" customFormat="1" ht="20.100000000000001" customHeight="1" x14ac:dyDescent="0.25">
      <c r="B106" s="7" t="s">
        <v>13</v>
      </c>
      <c r="C106" s="18">
        <v>90</v>
      </c>
      <c r="D106" s="18">
        <v>500</v>
      </c>
      <c r="E106" s="18">
        <v>191</v>
      </c>
      <c r="F106" s="22" t="s">
        <v>1</v>
      </c>
      <c r="G106" s="23">
        <f>IF(rawdata[[#This Row],[Opening type]]="Standard",$C$10,$C$9)</f>
        <v>3.9500999999999999</v>
      </c>
      <c r="H106" s="11">
        <v>1.4</v>
      </c>
      <c r="I106" s="11">
        <v>2.4</v>
      </c>
      <c r="J106" s="12">
        <f t="shared" si="2"/>
        <v>0.9</v>
      </c>
      <c r="K10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06" s="13" t="str">
        <f>IF(rawdata[[#This Row],[Fhmatch 1]]="YES",((1-rawdata[[#This Row],[FWmin]]/rawdata[[#This Row],[FW]])+(1-rawdata[[#This Row],[FW]]/rawdata[[#This Row],[FWmax]]))/2,"")</f>
        <v/>
      </c>
      <c r="M10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06" s="30">
        <f>IFERROR(rawdata[[#This Row],[FWmin]]*2," - ")</f>
        <v>2.8</v>
      </c>
      <c r="O106" s="30">
        <f>IFERROR(rawdata[[#This Row],[FWmax]]*2," - ")</f>
        <v>4.8</v>
      </c>
      <c r="P106" s="13" t="str">
        <f>IF(rawdata[[#This Row],[Fhmatch 2]]="YES",((1-rawdata[[#This Row],[Fwmin 2]]/rawdata[[#This Row],[FW]])+(1-rawdata[[#This Row],[FW]]/rawdata[[#This Row],[FWmax 2]]))/2,"")</f>
        <v/>
      </c>
    </row>
    <row r="107" spans="2:16" s="17" customFormat="1" ht="20.100000000000001" customHeight="1" x14ac:dyDescent="0.25">
      <c r="B107" s="7" t="s">
        <v>13</v>
      </c>
      <c r="C107" s="18">
        <v>90</v>
      </c>
      <c r="D107" s="18">
        <v>500</v>
      </c>
      <c r="E107" s="18">
        <v>191</v>
      </c>
      <c r="F107" s="22" t="s">
        <v>5</v>
      </c>
      <c r="G107" s="23">
        <f>IF(rawdata[[#This Row],[Opening type]]="Standard",$C$10,$C$9)</f>
        <v>3.9500999999999999</v>
      </c>
      <c r="H107" s="11">
        <v>2.4</v>
      </c>
      <c r="I107" s="11">
        <v>3.6</v>
      </c>
      <c r="J107" s="12">
        <f t="shared" si="2"/>
        <v>0.9</v>
      </c>
      <c r="K10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07" s="13" t="str">
        <f>IF(rawdata[[#This Row],[Fhmatch 1]]="YES",((1-rawdata[[#This Row],[FWmin]]/rawdata[[#This Row],[FW]])+(1-rawdata[[#This Row],[FW]]/rawdata[[#This Row],[FWmax]]))/2,"")</f>
        <v/>
      </c>
      <c r="M10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07" s="30">
        <f>IFERROR(rawdata[[#This Row],[FWmin]]*2," - ")</f>
        <v>4.8</v>
      </c>
      <c r="O107" s="30">
        <f>IFERROR(rawdata[[#This Row],[FWmax]]*2," - ")</f>
        <v>7.2</v>
      </c>
      <c r="P107" s="13" t="str">
        <f>IF(rawdata[[#This Row],[Fhmatch 2]]="YES",((1-rawdata[[#This Row],[Fwmin 2]]/rawdata[[#This Row],[FW]])+(1-rawdata[[#This Row],[FW]]/rawdata[[#This Row],[FWmax 2]]))/2,"")</f>
        <v/>
      </c>
    </row>
    <row r="108" spans="2:16" s="17" customFormat="1" ht="20.100000000000001" customHeight="1" x14ac:dyDescent="0.25">
      <c r="B108" s="7" t="s">
        <v>13</v>
      </c>
      <c r="C108" s="18">
        <v>90</v>
      </c>
      <c r="D108" s="18">
        <v>500</v>
      </c>
      <c r="E108" s="18">
        <v>191</v>
      </c>
      <c r="F108" s="22" t="s">
        <v>2</v>
      </c>
      <c r="G108" s="23">
        <f>IF(rawdata[[#This Row],[Opening type]]="Standard",$C$10,$C$9)</f>
        <v>3.9500999999999999</v>
      </c>
      <c r="H108" s="11">
        <v>3.4</v>
      </c>
      <c r="I108" s="11">
        <v>5</v>
      </c>
      <c r="J108" s="12">
        <f t="shared" si="2"/>
        <v>0.9</v>
      </c>
      <c r="K10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08" s="13" t="str">
        <f>IF(rawdata[[#This Row],[Fhmatch 1]]="YES",((1-rawdata[[#This Row],[FWmin]]/rawdata[[#This Row],[FW]])+(1-rawdata[[#This Row],[FW]]/rawdata[[#This Row],[FWmax]]))/2,"")</f>
        <v/>
      </c>
      <c r="M10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08" s="30">
        <f>IFERROR(rawdata[[#This Row],[FWmin]]*2," - ")</f>
        <v>6.8</v>
      </c>
      <c r="O108" s="30">
        <f>IFERROR(rawdata[[#This Row],[FWmax]]*2," - ")</f>
        <v>10</v>
      </c>
      <c r="P108" s="13" t="str">
        <f>IF(rawdata[[#This Row],[Fhmatch 2]]="YES",((1-rawdata[[#This Row],[Fwmin 2]]/rawdata[[#This Row],[FW]])+(1-rawdata[[#This Row],[FW]]/rawdata[[#This Row],[FWmax 2]]))/2,"")</f>
        <v/>
      </c>
    </row>
    <row r="109" spans="2:16" s="17" customFormat="1" ht="20.100000000000001" customHeight="1" x14ac:dyDescent="0.25">
      <c r="B109" s="7" t="s">
        <v>13</v>
      </c>
      <c r="C109" s="18">
        <v>90</v>
      </c>
      <c r="D109" s="18">
        <v>550</v>
      </c>
      <c r="E109" s="18">
        <v>191</v>
      </c>
      <c r="F109" s="22" t="s">
        <v>1</v>
      </c>
      <c r="G109" s="23">
        <f>IF(rawdata[[#This Row],[Opening type]]="Standard",$C$10,$C$9)</f>
        <v>3.9500999999999999</v>
      </c>
      <c r="H109" s="11">
        <v>1.3</v>
      </c>
      <c r="I109" s="11">
        <v>2.1</v>
      </c>
      <c r="J109" s="12">
        <f t="shared" ref="J109:J140" si="3">$C$2/D109</f>
        <v>0.81818181818181823</v>
      </c>
      <c r="K10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09" s="13" t="str">
        <f>IF(rawdata[[#This Row],[Fhmatch 1]]="YES",((1-rawdata[[#This Row],[FWmin]]/rawdata[[#This Row],[FW]])+(1-rawdata[[#This Row],[FW]]/rawdata[[#This Row],[FWmax]]))/2,"")</f>
        <v/>
      </c>
      <c r="M10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09" s="30">
        <f>IFERROR(rawdata[[#This Row],[FWmin]]*2," - ")</f>
        <v>2.6</v>
      </c>
      <c r="O109" s="30">
        <f>IFERROR(rawdata[[#This Row],[FWmax]]*2," - ")</f>
        <v>4.2</v>
      </c>
      <c r="P109" s="13" t="str">
        <f>IF(rawdata[[#This Row],[Fhmatch 2]]="YES",((1-rawdata[[#This Row],[Fwmin 2]]/rawdata[[#This Row],[FW]])+(1-rawdata[[#This Row],[FW]]/rawdata[[#This Row],[FWmax 2]]))/2,"")</f>
        <v/>
      </c>
    </row>
    <row r="110" spans="2:16" s="17" customFormat="1" ht="20.100000000000001" customHeight="1" x14ac:dyDescent="0.25">
      <c r="B110" s="7" t="s">
        <v>13</v>
      </c>
      <c r="C110" s="18">
        <v>90</v>
      </c>
      <c r="D110" s="18">
        <v>550</v>
      </c>
      <c r="E110" s="18">
        <v>191</v>
      </c>
      <c r="F110" s="22" t="s">
        <v>5</v>
      </c>
      <c r="G110" s="23">
        <f>IF(rawdata[[#This Row],[Opening type]]="Standard",$C$10,$C$9)</f>
        <v>3.9500999999999999</v>
      </c>
      <c r="H110" s="11">
        <v>1.9</v>
      </c>
      <c r="I110" s="11">
        <v>3.2</v>
      </c>
      <c r="J110" s="12">
        <f t="shared" si="3"/>
        <v>0.81818181818181823</v>
      </c>
      <c r="K11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0" s="13" t="str">
        <f>IF(rawdata[[#This Row],[Fhmatch 1]]="YES",((1-rawdata[[#This Row],[FWmin]]/rawdata[[#This Row],[FW]])+(1-rawdata[[#This Row],[FW]]/rawdata[[#This Row],[FWmax]]))/2,"")</f>
        <v/>
      </c>
      <c r="M11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0" s="30">
        <f>IFERROR(rawdata[[#This Row],[FWmin]]*2," - ")</f>
        <v>3.8</v>
      </c>
      <c r="O110" s="30">
        <f>IFERROR(rawdata[[#This Row],[FWmax]]*2," - ")</f>
        <v>6.4</v>
      </c>
      <c r="P110" s="13" t="str">
        <f>IF(rawdata[[#This Row],[Fhmatch 2]]="YES",((1-rawdata[[#This Row],[Fwmin 2]]/rawdata[[#This Row],[FW]])+(1-rawdata[[#This Row],[FW]]/rawdata[[#This Row],[FWmax 2]]))/2,"")</f>
        <v/>
      </c>
    </row>
    <row r="111" spans="2:16" s="17" customFormat="1" ht="20.100000000000001" customHeight="1" x14ac:dyDescent="0.25">
      <c r="B111" s="7" t="s">
        <v>13</v>
      </c>
      <c r="C111" s="18">
        <v>90</v>
      </c>
      <c r="D111" s="18">
        <v>550</v>
      </c>
      <c r="E111" s="18">
        <v>191</v>
      </c>
      <c r="F111" s="22" t="s">
        <v>2</v>
      </c>
      <c r="G111" s="23">
        <f>IF(rawdata[[#This Row],[Opening type]]="Standard",$C$10,$C$9)</f>
        <v>3.9500999999999999</v>
      </c>
      <c r="H111" s="11">
        <v>2.6</v>
      </c>
      <c r="I111" s="11">
        <v>4.5999999999999996</v>
      </c>
      <c r="J111" s="12">
        <f t="shared" si="3"/>
        <v>0.81818181818181823</v>
      </c>
      <c r="K11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1" s="13" t="str">
        <f>IF(rawdata[[#This Row],[Fhmatch 1]]="YES",((1-rawdata[[#This Row],[FWmin]]/rawdata[[#This Row],[FW]])+(1-rawdata[[#This Row],[FW]]/rawdata[[#This Row],[FWmax]]))/2,"")</f>
        <v/>
      </c>
      <c r="M11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1" s="30">
        <f>IFERROR(rawdata[[#This Row],[FWmin]]*2," - ")</f>
        <v>5.2</v>
      </c>
      <c r="O111" s="30">
        <f>IFERROR(rawdata[[#This Row],[FWmax]]*2," - ")</f>
        <v>9.1999999999999993</v>
      </c>
      <c r="P111" s="13" t="str">
        <f>IF(rawdata[[#This Row],[Fhmatch 2]]="YES",((1-rawdata[[#This Row],[Fwmin 2]]/rawdata[[#This Row],[FW]])+(1-rawdata[[#This Row],[FW]]/rawdata[[#This Row],[FWmax 2]]))/2,"")</f>
        <v/>
      </c>
    </row>
    <row r="112" spans="2:16" s="17" customFormat="1" ht="20.100000000000001" customHeight="1" x14ac:dyDescent="0.25">
      <c r="B112" s="7" t="s">
        <v>13</v>
      </c>
      <c r="C112" s="18">
        <v>90</v>
      </c>
      <c r="D112" s="18">
        <v>600</v>
      </c>
      <c r="E112" s="18">
        <v>191</v>
      </c>
      <c r="F112" s="22" t="s">
        <v>1</v>
      </c>
      <c r="G112" s="23">
        <f>IF(rawdata[[#This Row],[Opening type]]="Standard",$C$10,$C$9)</f>
        <v>3.9500999999999999</v>
      </c>
      <c r="H112" s="11">
        <v>1.3</v>
      </c>
      <c r="I112" s="11">
        <v>1.9</v>
      </c>
      <c r="J112" s="12">
        <f t="shared" si="3"/>
        <v>0.75</v>
      </c>
      <c r="K11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2" s="13" t="str">
        <f>IF(rawdata[[#This Row],[Fhmatch 1]]="YES",((1-rawdata[[#This Row],[FWmin]]/rawdata[[#This Row],[FW]])+(1-rawdata[[#This Row],[FW]]/rawdata[[#This Row],[FWmax]]))/2,"")</f>
        <v/>
      </c>
      <c r="M11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2" s="30">
        <f>IFERROR(rawdata[[#This Row],[FWmin]]*2," - ")</f>
        <v>2.6</v>
      </c>
      <c r="O112" s="30">
        <f>IFERROR(rawdata[[#This Row],[FWmax]]*2," - ")</f>
        <v>3.8</v>
      </c>
      <c r="P112" s="13" t="str">
        <f>IF(rawdata[[#This Row],[Fhmatch 2]]="YES",((1-rawdata[[#This Row],[Fwmin 2]]/rawdata[[#This Row],[FW]])+(1-rawdata[[#This Row],[FW]]/rawdata[[#This Row],[FWmax 2]]))/2,"")</f>
        <v/>
      </c>
    </row>
    <row r="113" spans="2:16" s="17" customFormat="1" ht="20.100000000000001" customHeight="1" x14ac:dyDescent="0.25">
      <c r="B113" s="7" t="s">
        <v>13</v>
      </c>
      <c r="C113" s="18">
        <v>90</v>
      </c>
      <c r="D113" s="18">
        <v>600</v>
      </c>
      <c r="E113" s="18">
        <v>191</v>
      </c>
      <c r="F113" s="22" t="s">
        <v>5</v>
      </c>
      <c r="G113" s="23">
        <f>IF(rawdata[[#This Row],[Opening type]]="Standard",$C$10,$C$9)</f>
        <v>3.9500999999999999</v>
      </c>
      <c r="H113" s="11">
        <v>1.8</v>
      </c>
      <c r="I113" s="11">
        <v>3.1</v>
      </c>
      <c r="J113" s="12">
        <f t="shared" si="3"/>
        <v>0.75</v>
      </c>
      <c r="K11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3" s="13" t="str">
        <f>IF(rawdata[[#This Row],[Fhmatch 1]]="YES",((1-rawdata[[#This Row],[FWmin]]/rawdata[[#This Row],[FW]])+(1-rawdata[[#This Row],[FW]]/rawdata[[#This Row],[FWmax]]))/2,"")</f>
        <v/>
      </c>
      <c r="M11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3" s="30">
        <f>IFERROR(rawdata[[#This Row],[FWmin]]*2," - ")</f>
        <v>3.6</v>
      </c>
      <c r="O113" s="30">
        <f>IFERROR(rawdata[[#This Row],[FWmax]]*2," - ")</f>
        <v>6.2</v>
      </c>
      <c r="P113" s="13" t="str">
        <f>IF(rawdata[[#This Row],[Fhmatch 2]]="YES",((1-rawdata[[#This Row],[Fwmin 2]]/rawdata[[#This Row],[FW]])+(1-rawdata[[#This Row],[FW]]/rawdata[[#This Row],[FWmax 2]]))/2,"")</f>
        <v/>
      </c>
    </row>
    <row r="114" spans="2:16" s="17" customFormat="1" ht="20.100000000000001" customHeight="1" x14ac:dyDescent="0.25">
      <c r="B114" s="7" t="s">
        <v>13</v>
      </c>
      <c r="C114" s="18">
        <v>90</v>
      </c>
      <c r="D114" s="18">
        <v>600</v>
      </c>
      <c r="E114" s="18">
        <v>191</v>
      </c>
      <c r="F114" s="22" t="s">
        <v>2</v>
      </c>
      <c r="G114" s="23">
        <f>IF(rawdata[[#This Row],[Opening type]]="Standard",$C$10,$C$9)</f>
        <v>3.9500999999999999</v>
      </c>
      <c r="H114" s="11" t="s">
        <v>15</v>
      </c>
      <c r="I114" s="11" t="s">
        <v>15</v>
      </c>
      <c r="J114" s="12">
        <f t="shared" si="3"/>
        <v>0.75</v>
      </c>
      <c r="K114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4" s="13" t="str">
        <f>IF(rawdata[[#This Row],[Fhmatch 1]]="YES",((1-rawdata[[#This Row],[FWmin]]/rawdata[[#This Row],[FW]])+(1-rawdata[[#This Row],[FW]]/rawdata[[#This Row],[FWmax]]))/2,"")</f>
        <v/>
      </c>
      <c r="M11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4" s="30" t="str">
        <f>IFERROR(rawdata[[#This Row],[FWmin]]*2," - ")</f>
        <v xml:space="preserve"> - </v>
      </c>
      <c r="O114" s="30" t="str">
        <f>IFERROR(rawdata[[#This Row],[FWmax]]*2," - ")</f>
        <v xml:space="preserve"> - </v>
      </c>
      <c r="P114" s="13" t="str">
        <f>IF(rawdata[[#This Row],[Fhmatch 2]]="YES",((1-rawdata[[#This Row],[Fwmin 2]]/rawdata[[#This Row],[FW]])+(1-rawdata[[#This Row],[FW]]/rawdata[[#This Row],[FWmax 2]]))/2,"")</f>
        <v/>
      </c>
    </row>
    <row r="115" spans="2:16" s="17" customFormat="1" ht="20.100000000000001" customHeight="1" x14ac:dyDescent="0.25">
      <c r="B115" s="7" t="s">
        <v>13</v>
      </c>
      <c r="C115" s="18">
        <v>110</v>
      </c>
      <c r="D115" s="18">
        <v>300</v>
      </c>
      <c r="E115" s="18">
        <v>191</v>
      </c>
      <c r="F115" s="22" t="s">
        <v>1</v>
      </c>
      <c r="G115" s="23">
        <f>IF(rawdata[[#This Row],[Opening type]]="Standard",$C$10,$C$9)</f>
        <v>3.9500999999999999</v>
      </c>
      <c r="H115" s="11">
        <v>2</v>
      </c>
      <c r="I115" s="11">
        <v>3.6</v>
      </c>
      <c r="J115" s="12">
        <f t="shared" si="3"/>
        <v>1.5</v>
      </c>
      <c r="K115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5" s="13" t="str">
        <f>IF(rawdata[[#This Row],[Fhmatch 1]]="YES",((1-rawdata[[#This Row],[FWmin]]/rawdata[[#This Row],[FW]])+(1-rawdata[[#This Row],[FW]]/rawdata[[#This Row],[FWmax]]))/2,"")</f>
        <v/>
      </c>
      <c r="M11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5" s="30">
        <f>IFERROR(rawdata[[#This Row],[FWmin]]*2," - ")</f>
        <v>4</v>
      </c>
      <c r="O115" s="30">
        <f>IFERROR(rawdata[[#This Row],[FWmax]]*2," - ")</f>
        <v>7.2</v>
      </c>
      <c r="P115" s="13" t="str">
        <f>IF(rawdata[[#This Row],[Fhmatch 2]]="YES",((1-rawdata[[#This Row],[Fwmin 2]]/rawdata[[#This Row],[FW]])+(1-rawdata[[#This Row],[FW]]/rawdata[[#This Row],[FWmax 2]]))/2,"")</f>
        <v/>
      </c>
    </row>
    <row r="116" spans="2:16" s="17" customFormat="1" ht="20.100000000000001" customHeight="1" x14ac:dyDescent="0.25">
      <c r="B116" s="7" t="s">
        <v>13</v>
      </c>
      <c r="C116" s="18">
        <v>110</v>
      </c>
      <c r="D116" s="18">
        <v>300</v>
      </c>
      <c r="E116" s="18">
        <v>191</v>
      </c>
      <c r="F116" s="22" t="s">
        <v>5</v>
      </c>
      <c r="G116" s="23">
        <f>IF(rawdata[[#This Row],[Opening type]]="Standard",$C$10,$C$9)</f>
        <v>3.9500999999999999</v>
      </c>
      <c r="H116" s="11">
        <v>2.8</v>
      </c>
      <c r="I116" s="11">
        <v>5.3</v>
      </c>
      <c r="J116" s="12">
        <f t="shared" si="3"/>
        <v>1.5</v>
      </c>
      <c r="K11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6" s="13" t="str">
        <f>IF(rawdata[[#This Row],[Fhmatch 1]]="YES",((1-rawdata[[#This Row],[FWmin]]/rawdata[[#This Row],[FW]])+(1-rawdata[[#This Row],[FW]]/rawdata[[#This Row],[FWmax]]))/2,"")</f>
        <v/>
      </c>
      <c r="M11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6" s="30">
        <f>IFERROR(rawdata[[#This Row],[FWmin]]*2," - ")</f>
        <v>5.6</v>
      </c>
      <c r="O116" s="30">
        <f>IFERROR(rawdata[[#This Row],[FWmax]]*2," - ")</f>
        <v>10.6</v>
      </c>
      <c r="P116" s="13" t="str">
        <f>IF(rawdata[[#This Row],[Fhmatch 2]]="YES",((1-rawdata[[#This Row],[Fwmin 2]]/rawdata[[#This Row],[FW]])+(1-rawdata[[#This Row],[FW]]/rawdata[[#This Row],[FWmax 2]]))/2,"")</f>
        <v/>
      </c>
    </row>
    <row r="117" spans="2:16" s="17" customFormat="1" ht="20.100000000000001" customHeight="1" x14ac:dyDescent="0.25">
      <c r="B117" s="7" t="s">
        <v>13</v>
      </c>
      <c r="C117" s="18">
        <v>110</v>
      </c>
      <c r="D117" s="18">
        <v>300</v>
      </c>
      <c r="E117" s="18">
        <v>191</v>
      </c>
      <c r="F117" s="22" t="s">
        <v>2</v>
      </c>
      <c r="G117" s="23">
        <f>IF(rawdata[[#This Row],[Opening type]]="Standard",$C$10,$C$9)</f>
        <v>3.9500999999999999</v>
      </c>
      <c r="H117" s="11" t="s">
        <v>15</v>
      </c>
      <c r="I117" s="11" t="s">
        <v>15</v>
      </c>
      <c r="J117" s="12">
        <f t="shared" si="3"/>
        <v>1.5</v>
      </c>
      <c r="K11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7" s="13" t="str">
        <f>IF(rawdata[[#This Row],[Fhmatch 1]]="YES",((1-rawdata[[#This Row],[FWmin]]/rawdata[[#This Row],[FW]])+(1-rawdata[[#This Row],[FW]]/rawdata[[#This Row],[FWmax]]))/2,"")</f>
        <v/>
      </c>
      <c r="M11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7" s="30" t="str">
        <f>IFERROR(rawdata[[#This Row],[FWmin]]*2," - ")</f>
        <v xml:space="preserve"> - </v>
      </c>
      <c r="O117" s="30" t="str">
        <f>IFERROR(rawdata[[#This Row],[FWmax]]*2," - ")</f>
        <v xml:space="preserve"> - </v>
      </c>
      <c r="P117" s="13" t="str">
        <f>IF(rawdata[[#This Row],[Fhmatch 2]]="YES",((1-rawdata[[#This Row],[Fwmin 2]]/rawdata[[#This Row],[FW]])+(1-rawdata[[#This Row],[FW]]/rawdata[[#This Row],[FWmax 2]]))/2,"")</f>
        <v/>
      </c>
    </row>
    <row r="118" spans="2:16" s="17" customFormat="1" ht="20.100000000000001" customHeight="1" x14ac:dyDescent="0.25">
      <c r="B118" s="7" t="s">
        <v>13</v>
      </c>
      <c r="C118" s="18">
        <v>110</v>
      </c>
      <c r="D118" s="18">
        <v>350</v>
      </c>
      <c r="E118" s="18">
        <v>191</v>
      </c>
      <c r="F118" s="22" t="s">
        <v>1</v>
      </c>
      <c r="G118" s="23">
        <f>IF(rawdata[[#This Row],[Opening type]]="Standard",$C$10,$C$9)</f>
        <v>3.9500999999999999</v>
      </c>
      <c r="H118" s="11">
        <v>2</v>
      </c>
      <c r="I118" s="11">
        <v>3.4</v>
      </c>
      <c r="J118" s="12">
        <f t="shared" si="3"/>
        <v>1.2857142857142858</v>
      </c>
      <c r="K11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8" s="13" t="str">
        <f>IF(rawdata[[#This Row],[Fhmatch 1]]="YES",((1-rawdata[[#This Row],[FWmin]]/rawdata[[#This Row],[FW]])+(1-rawdata[[#This Row],[FW]]/rawdata[[#This Row],[FWmax]]))/2,"")</f>
        <v/>
      </c>
      <c r="M11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8" s="30">
        <f>IFERROR(rawdata[[#This Row],[FWmin]]*2," - ")</f>
        <v>4</v>
      </c>
      <c r="O118" s="30">
        <f>IFERROR(rawdata[[#This Row],[FWmax]]*2," - ")</f>
        <v>6.8</v>
      </c>
      <c r="P118" s="13" t="str">
        <f>IF(rawdata[[#This Row],[Fhmatch 2]]="YES",((1-rawdata[[#This Row],[Fwmin 2]]/rawdata[[#This Row],[FW]])+(1-rawdata[[#This Row],[FW]]/rawdata[[#This Row],[FWmax 2]]))/2,"")</f>
        <v/>
      </c>
    </row>
    <row r="119" spans="2:16" s="17" customFormat="1" ht="20.100000000000001" customHeight="1" x14ac:dyDescent="0.25">
      <c r="B119" s="7" t="s">
        <v>13</v>
      </c>
      <c r="C119" s="18">
        <v>110</v>
      </c>
      <c r="D119" s="18">
        <v>350</v>
      </c>
      <c r="E119" s="18">
        <v>191</v>
      </c>
      <c r="F119" s="22" t="s">
        <v>5</v>
      </c>
      <c r="G119" s="23">
        <f>IF(rawdata[[#This Row],[Opening type]]="Standard",$C$10,$C$9)</f>
        <v>3.9500999999999999</v>
      </c>
      <c r="H119" s="11">
        <v>2.7</v>
      </c>
      <c r="I119" s="11">
        <v>4.5999999999999996</v>
      </c>
      <c r="J119" s="12">
        <f t="shared" si="3"/>
        <v>1.2857142857142858</v>
      </c>
      <c r="K11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19" s="13" t="str">
        <f>IF(rawdata[[#This Row],[Fhmatch 1]]="YES",((1-rawdata[[#This Row],[FWmin]]/rawdata[[#This Row],[FW]])+(1-rawdata[[#This Row],[FW]]/rawdata[[#This Row],[FWmax]]))/2,"")</f>
        <v/>
      </c>
      <c r="M11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19" s="30">
        <f>IFERROR(rawdata[[#This Row],[FWmin]]*2," - ")</f>
        <v>5.4</v>
      </c>
      <c r="O119" s="30">
        <f>IFERROR(rawdata[[#This Row],[FWmax]]*2," - ")</f>
        <v>9.1999999999999993</v>
      </c>
      <c r="P119" s="13" t="str">
        <f>IF(rawdata[[#This Row],[Fhmatch 2]]="YES",((1-rawdata[[#This Row],[Fwmin 2]]/rawdata[[#This Row],[FW]])+(1-rawdata[[#This Row],[FW]]/rawdata[[#This Row],[FWmax 2]]))/2,"")</f>
        <v/>
      </c>
    </row>
    <row r="120" spans="2:16" s="17" customFormat="1" ht="20.100000000000001" customHeight="1" x14ac:dyDescent="0.25">
      <c r="B120" s="7" t="s">
        <v>13</v>
      </c>
      <c r="C120" s="18">
        <v>110</v>
      </c>
      <c r="D120" s="18">
        <v>350</v>
      </c>
      <c r="E120" s="18">
        <v>191</v>
      </c>
      <c r="F120" s="22" t="s">
        <v>2</v>
      </c>
      <c r="G120" s="23">
        <f>IF(rawdata[[#This Row],[Opening type]]="Standard",$C$10,$C$9)</f>
        <v>3.9500999999999999</v>
      </c>
      <c r="H120" s="11">
        <v>3.6</v>
      </c>
      <c r="I120" s="11">
        <v>5.6</v>
      </c>
      <c r="J120" s="12">
        <f t="shared" si="3"/>
        <v>1.2857142857142858</v>
      </c>
      <c r="K12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20" s="13" t="str">
        <f>IF(rawdata[[#This Row],[Fhmatch 1]]="YES",((1-rawdata[[#This Row],[FWmin]]/rawdata[[#This Row],[FW]])+(1-rawdata[[#This Row],[FW]]/rawdata[[#This Row],[FWmax]]))/2,"")</f>
        <v/>
      </c>
      <c r="M12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20" s="30">
        <f>IFERROR(rawdata[[#This Row],[FWmin]]*2," - ")</f>
        <v>7.2</v>
      </c>
      <c r="O120" s="30">
        <f>IFERROR(rawdata[[#This Row],[FWmax]]*2," - ")</f>
        <v>11.2</v>
      </c>
      <c r="P120" s="13" t="str">
        <f>IF(rawdata[[#This Row],[Fhmatch 2]]="YES",((1-rawdata[[#This Row],[Fwmin 2]]/rawdata[[#This Row],[FW]])+(1-rawdata[[#This Row],[FW]]/rawdata[[#This Row],[FWmax 2]]))/2,"")</f>
        <v/>
      </c>
    </row>
    <row r="121" spans="2:16" s="17" customFormat="1" ht="20.100000000000001" customHeight="1" x14ac:dyDescent="0.25">
      <c r="B121" s="7" t="s">
        <v>13</v>
      </c>
      <c r="C121" s="18">
        <v>110</v>
      </c>
      <c r="D121" s="18">
        <v>400</v>
      </c>
      <c r="E121" s="18">
        <v>191</v>
      </c>
      <c r="F121" s="22" t="s">
        <v>1</v>
      </c>
      <c r="G121" s="23">
        <f>IF(rawdata[[#This Row],[Opening type]]="Standard",$C$10,$C$9)</f>
        <v>3.9500999999999999</v>
      </c>
      <c r="H121" s="11">
        <v>1.8</v>
      </c>
      <c r="I121" s="11">
        <v>2.9</v>
      </c>
      <c r="J121" s="12">
        <f t="shared" si="3"/>
        <v>1.125</v>
      </c>
      <c r="K12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21" s="13" t="str">
        <f>IF(rawdata[[#This Row],[Fhmatch 1]]="YES",((1-rawdata[[#This Row],[FWmin]]/rawdata[[#This Row],[FW]])+(1-rawdata[[#This Row],[FW]]/rawdata[[#This Row],[FWmax]]))/2,"")</f>
        <v/>
      </c>
      <c r="M12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21" s="30">
        <f>IFERROR(rawdata[[#This Row],[FWmin]]*2," - ")</f>
        <v>3.6</v>
      </c>
      <c r="O121" s="30">
        <f>IFERROR(rawdata[[#This Row],[FWmax]]*2," - ")</f>
        <v>5.8</v>
      </c>
      <c r="P121" s="13" t="str">
        <f>IF(rawdata[[#This Row],[Fhmatch 2]]="YES",((1-rawdata[[#This Row],[Fwmin 2]]/rawdata[[#This Row],[FW]])+(1-rawdata[[#This Row],[FW]]/rawdata[[#This Row],[FWmax 2]]))/2,"")</f>
        <v/>
      </c>
    </row>
    <row r="122" spans="2:16" s="17" customFormat="1" ht="20.100000000000001" customHeight="1" x14ac:dyDescent="0.25">
      <c r="B122" s="7" t="s">
        <v>13</v>
      </c>
      <c r="C122" s="18">
        <v>110</v>
      </c>
      <c r="D122" s="18">
        <v>400</v>
      </c>
      <c r="E122" s="18">
        <v>191</v>
      </c>
      <c r="F122" s="22" t="s">
        <v>5</v>
      </c>
      <c r="G122" s="23">
        <f>IF(rawdata[[#This Row],[Opening type]]="Standard",$C$10,$C$9)</f>
        <v>3.9500999999999999</v>
      </c>
      <c r="H122" s="11">
        <v>2.6</v>
      </c>
      <c r="I122" s="11">
        <v>3.9</v>
      </c>
      <c r="J122" s="12">
        <f t="shared" si="3"/>
        <v>1.125</v>
      </c>
      <c r="K12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22" s="13" t="str">
        <f>IF(rawdata[[#This Row],[Fhmatch 1]]="YES",((1-rawdata[[#This Row],[FWmin]]/rawdata[[#This Row],[FW]])+(1-rawdata[[#This Row],[FW]]/rawdata[[#This Row],[FWmax]]))/2,"")</f>
        <v/>
      </c>
      <c r="M12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22" s="30">
        <f>IFERROR(rawdata[[#This Row],[FWmin]]*2," - ")</f>
        <v>5.2</v>
      </c>
      <c r="O122" s="30">
        <f>IFERROR(rawdata[[#This Row],[FWmax]]*2," - ")</f>
        <v>7.8</v>
      </c>
      <c r="P122" s="13" t="str">
        <f>IF(rawdata[[#This Row],[Fhmatch 2]]="YES",((1-rawdata[[#This Row],[Fwmin 2]]/rawdata[[#This Row],[FW]])+(1-rawdata[[#This Row],[FW]]/rawdata[[#This Row],[FWmax 2]]))/2,"")</f>
        <v/>
      </c>
    </row>
    <row r="123" spans="2:16" s="17" customFormat="1" ht="20.100000000000001" customHeight="1" x14ac:dyDescent="0.25">
      <c r="B123" s="7" t="s">
        <v>13</v>
      </c>
      <c r="C123" s="18">
        <v>110</v>
      </c>
      <c r="D123" s="18">
        <v>400</v>
      </c>
      <c r="E123" s="18">
        <v>191</v>
      </c>
      <c r="F123" s="22" t="s">
        <v>2</v>
      </c>
      <c r="G123" s="23">
        <f>IF(rawdata[[#This Row],[Opening type]]="Standard",$C$10,$C$9)</f>
        <v>3.9500999999999999</v>
      </c>
      <c r="H123" s="11">
        <v>3.5</v>
      </c>
      <c r="I123" s="11">
        <v>5</v>
      </c>
      <c r="J123" s="12">
        <f t="shared" si="3"/>
        <v>1.125</v>
      </c>
      <c r="K12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23" s="13" t="str">
        <f>IF(rawdata[[#This Row],[Fhmatch 1]]="YES",((1-rawdata[[#This Row],[FWmin]]/rawdata[[#This Row],[FW]])+(1-rawdata[[#This Row],[FW]]/rawdata[[#This Row],[FWmax]]))/2,"")</f>
        <v/>
      </c>
      <c r="M12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23" s="30">
        <f>IFERROR(rawdata[[#This Row],[FWmin]]*2," - ")</f>
        <v>7</v>
      </c>
      <c r="O123" s="30">
        <f>IFERROR(rawdata[[#This Row],[FWmax]]*2," - ")</f>
        <v>10</v>
      </c>
      <c r="P123" s="13" t="str">
        <f>IF(rawdata[[#This Row],[Fhmatch 2]]="YES",((1-rawdata[[#This Row],[Fwmin 2]]/rawdata[[#This Row],[FW]])+(1-rawdata[[#This Row],[FW]]/rawdata[[#This Row],[FWmax 2]]))/2,"")</f>
        <v/>
      </c>
    </row>
    <row r="124" spans="2:16" s="17" customFormat="1" ht="20.100000000000001" customHeight="1" x14ac:dyDescent="0.25">
      <c r="B124" s="7" t="s">
        <v>13</v>
      </c>
      <c r="C124" s="18">
        <v>110</v>
      </c>
      <c r="D124" s="18">
        <v>450</v>
      </c>
      <c r="E124" s="18">
        <v>191</v>
      </c>
      <c r="F124" s="22" t="s">
        <v>1</v>
      </c>
      <c r="G124" s="23">
        <f>IF(rawdata[[#This Row],[Opening type]]="Standard",$C$10,$C$9)</f>
        <v>3.9500999999999999</v>
      </c>
      <c r="H124" s="11">
        <v>1.4</v>
      </c>
      <c r="I124" s="11">
        <v>2.2000000000000002</v>
      </c>
      <c r="J124" s="12">
        <f t="shared" si="3"/>
        <v>1</v>
      </c>
      <c r="K124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24" s="13" t="str">
        <f>IF(rawdata[[#This Row],[Fhmatch 1]]="YES",((1-rawdata[[#This Row],[FWmin]]/rawdata[[#This Row],[FW]])+(1-rawdata[[#This Row],[FW]]/rawdata[[#This Row],[FWmax]]))/2,"")</f>
        <v/>
      </c>
      <c r="M124" s="31" t="str">
        <f>IF(AND($C$4&gt;=rawdata[[#This Row],[KDmin]],$J$11=rawdata[[#This Row],[FHq]],rawdata[[#This Row],[FW]]/2&gt;=rawdata[[#This Row],[FWmin]],rawdata[[#This Row],[FW]]/2&lt;=rawdata[[#This Row],[FWmax]]),"YES"," - ")</f>
        <v>YES</v>
      </c>
      <c r="N124" s="30">
        <f>IFERROR(rawdata[[#This Row],[FWmin]]*2," - ")</f>
        <v>2.8</v>
      </c>
      <c r="O124" s="30">
        <f>IFERROR(rawdata[[#This Row],[FWmax]]*2," - ")</f>
        <v>4.4000000000000004</v>
      </c>
      <c r="P124" s="13">
        <f>IF(rawdata[[#This Row],[Fhmatch 2]]="YES",((1-rawdata[[#This Row],[Fwmin 2]]/rawdata[[#This Row],[FW]])+(1-rawdata[[#This Row],[FW]]/rawdata[[#This Row],[FWmax 2]]))/2,"")</f>
        <v>0.19670359294701406</v>
      </c>
    </row>
    <row r="125" spans="2:16" s="17" customFormat="1" ht="20.100000000000001" customHeight="1" x14ac:dyDescent="0.25">
      <c r="B125" s="7" t="s">
        <v>13</v>
      </c>
      <c r="C125" s="18">
        <v>110</v>
      </c>
      <c r="D125" s="18">
        <v>450</v>
      </c>
      <c r="E125" s="18">
        <v>191</v>
      </c>
      <c r="F125" s="22" t="s">
        <v>5</v>
      </c>
      <c r="G125" s="23">
        <f>IF(rawdata[[#This Row],[Opening type]]="Standard",$C$10,$C$9)</f>
        <v>3.9500999999999999</v>
      </c>
      <c r="H125" s="11">
        <v>2.2000000000000002</v>
      </c>
      <c r="I125" s="11">
        <v>3.7</v>
      </c>
      <c r="J125" s="12">
        <f t="shared" si="3"/>
        <v>1</v>
      </c>
      <c r="K125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25" s="13" t="str">
        <f>IF(rawdata[[#This Row],[Fhmatch 1]]="YES",((1-rawdata[[#This Row],[FWmin]]/rawdata[[#This Row],[FW]])+(1-rawdata[[#This Row],[FW]]/rawdata[[#This Row],[FWmax]]))/2,"")</f>
        <v/>
      </c>
      <c r="M12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25" s="30">
        <f>IFERROR(rawdata[[#This Row],[FWmin]]*2," - ")</f>
        <v>4.4000000000000004</v>
      </c>
      <c r="O125" s="30">
        <f>IFERROR(rawdata[[#This Row],[FWmax]]*2," - ")</f>
        <v>7.4</v>
      </c>
      <c r="P125" s="13" t="str">
        <f>IF(rawdata[[#This Row],[Fhmatch 2]]="YES",((1-rawdata[[#This Row],[Fwmin 2]]/rawdata[[#This Row],[FW]])+(1-rawdata[[#This Row],[FW]]/rawdata[[#This Row],[FWmax 2]]))/2,"")</f>
        <v/>
      </c>
    </row>
    <row r="126" spans="2:16" s="17" customFormat="1" ht="20.100000000000001" customHeight="1" x14ac:dyDescent="0.25">
      <c r="B126" s="7" t="s">
        <v>13</v>
      </c>
      <c r="C126" s="18">
        <v>110</v>
      </c>
      <c r="D126" s="18">
        <v>450</v>
      </c>
      <c r="E126" s="18">
        <v>191</v>
      </c>
      <c r="F126" s="22" t="s">
        <v>2</v>
      </c>
      <c r="G126" s="23">
        <f>IF(rawdata[[#This Row],[Opening type]]="Standard",$C$10,$C$9)</f>
        <v>3.9500999999999999</v>
      </c>
      <c r="H126" s="11">
        <v>2.9</v>
      </c>
      <c r="I126" s="11">
        <v>4.4000000000000004</v>
      </c>
      <c r="J126" s="12">
        <f t="shared" si="3"/>
        <v>1</v>
      </c>
      <c r="K126" s="31" t="str">
        <f>IF(AND($C$4&gt;=rawdata[[#This Row],[KDmin]],$J$11=rawdata[[#This Row],[FHq]],rawdata[[#This Row],[FW]]&gt;=rawdata[[#This Row],[FWmin]],rawdata[[#This Row],[FW]]&lt;=rawdata[[#This Row],[FWmax]]),"YES"," - ")</f>
        <v>YES</v>
      </c>
      <c r="L126" s="13">
        <f>IF(rawdata[[#This Row],[Fhmatch 1]]="YES",((1-rawdata[[#This Row],[FWmin]]/rawdata[[#This Row],[FW]])+(1-rawdata[[#This Row],[FW]]/rawdata[[#This Row],[FWmax]]))/2,"")</f>
        <v>0.18404568555226453</v>
      </c>
      <c r="M12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26" s="30">
        <f>IFERROR(rawdata[[#This Row],[FWmin]]*2," - ")</f>
        <v>5.8</v>
      </c>
      <c r="O126" s="30">
        <f>IFERROR(rawdata[[#This Row],[FWmax]]*2," - ")</f>
        <v>8.8000000000000007</v>
      </c>
      <c r="P126" s="13" t="str">
        <f>IF(rawdata[[#This Row],[Fhmatch 2]]="YES",((1-rawdata[[#This Row],[Fwmin 2]]/rawdata[[#This Row],[FW]])+(1-rawdata[[#This Row],[FW]]/rawdata[[#This Row],[FWmax 2]]))/2,"")</f>
        <v/>
      </c>
    </row>
    <row r="127" spans="2:16" s="17" customFormat="1" ht="20.100000000000001" customHeight="1" x14ac:dyDescent="0.25">
      <c r="B127" s="7" t="s">
        <v>13</v>
      </c>
      <c r="C127" s="18">
        <v>110</v>
      </c>
      <c r="D127" s="18">
        <v>500</v>
      </c>
      <c r="E127" s="18">
        <v>191</v>
      </c>
      <c r="F127" s="22" t="s">
        <v>1</v>
      </c>
      <c r="G127" s="23">
        <f>IF(rawdata[[#This Row],[Opening type]]="Standard",$C$10,$C$9)</f>
        <v>3.9500999999999999</v>
      </c>
      <c r="H127" s="11">
        <v>1.3</v>
      </c>
      <c r="I127" s="11">
        <v>2.2000000000000002</v>
      </c>
      <c r="J127" s="12">
        <f t="shared" si="3"/>
        <v>0.9</v>
      </c>
      <c r="K12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27" s="13" t="str">
        <f>IF(rawdata[[#This Row],[Fhmatch 1]]="YES",((1-rawdata[[#This Row],[FWmin]]/rawdata[[#This Row],[FW]])+(1-rawdata[[#This Row],[FW]]/rawdata[[#This Row],[FWmax]]))/2,"")</f>
        <v/>
      </c>
      <c r="M12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27" s="30">
        <f>IFERROR(rawdata[[#This Row],[FWmin]]*2," - ")</f>
        <v>2.6</v>
      </c>
      <c r="O127" s="30">
        <f>IFERROR(rawdata[[#This Row],[FWmax]]*2," - ")</f>
        <v>4.4000000000000004</v>
      </c>
      <c r="P127" s="13" t="str">
        <f>IF(rawdata[[#This Row],[Fhmatch 2]]="YES",((1-rawdata[[#This Row],[Fwmin 2]]/rawdata[[#This Row],[FW]])+(1-rawdata[[#This Row],[FW]]/rawdata[[#This Row],[FWmax 2]]))/2,"")</f>
        <v/>
      </c>
    </row>
    <row r="128" spans="2:16" s="17" customFormat="1" ht="20.100000000000001" customHeight="1" x14ac:dyDescent="0.25">
      <c r="B128" s="7" t="s">
        <v>13</v>
      </c>
      <c r="C128" s="18">
        <v>110</v>
      </c>
      <c r="D128" s="18">
        <v>500</v>
      </c>
      <c r="E128" s="18">
        <v>191</v>
      </c>
      <c r="F128" s="22" t="s">
        <v>5</v>
      </c>
      <c r="G128" s="23">
        <f>IF(rawdata[[#This Row],[Opening type]]="Standard",$C$10,$C$9)</f>
        <v>3.9500999999999999</v>
      </c>
      <c r="H128" s="11">
        <v>2</v>
      </c>
      <c r="I128" s="11">
        <v>3.4</v>
      </c>
      <c r="J128" s="12">
        <f t="shared" si="3"/>
        <v>0.9</v>
      </c>
      <c r="K12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28" s="13" t="str">
        <f>IF(rawdata[[#This Row],[Fhmatch 1]]="YES",((1-rawdata[[#This Row],[FWmin]]/rawdata[[#This Row],[FW]])+(1-rawdata[[#This Row],[FW]]/rawdata[[#This Row],[FWmax]]))/2,"")</f>
        <v/>
      </c>
      <c r="M12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28" s="30">
        <f>IFERROR(rawdata[[#This Row],[FWmin]]*2," - ")</f>
        <v>4</v>
      </c>
      <c r="O128" s="30">
        <f>IFERROR(rawdata[[#This Row],[FWmax]]*2," - ")</f>
        <v>6.8</v>
      </c>
      <c r="P128" s="13" t="str">
        <f>IF(rawdata[[#This Row],[Fhmatch 2]]="YES",((1-rawdata[[#This Row],[Fwmin 2]]/rawdata[[#This Row],[FW]])+(1-rawdata[[#This Row],[FW]]/rawdata[[#This Row],[FWmax 2]]))/2,"")</f>
        <v/>
      </c>
    </row>
    <row r="129" spans="2:16" s="17" customFormat="1" ht="20.100000000000001" customHeight="1" x14ac:dyDescent="0.25">
      <c r="B129" s="7" t="s">
        <v>13</v>
      </c>
      <c r="C129" s="18">
        <v>110</v>
      </c>
      <c r="D129" s="18">
        <v>500</v>
      </c>
      <c r="E129" s="18">
        <v>191</v>
      </c>
      <c r="F129" s="22" t="s">
        <v>2</v>
      </c>
      <c r="G129" s="23">
        <f>IF(rawdata[[#This Row],[Opening type]]="Standard",$C$10,$C$9)</f>
        <v>3.9500999999999999</v>
      </c>
      <c r="H129" s="11">
        <v>2.6</v>
      </c>
      <c r="I129" s="11">
        <v>3.7</v>
      </c>
      <c r="J129" s="12">
        <f t="shared" si="3"/>
        <v>0.9</v>
      </c>
      <c r="K12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29" s="13" t="str">
        <f>IF(rawdata[[#This Row],[Fhmatch 1]]="YES",((1-rawdata[[#This Row],[FWmin]]/rawdata[[#This Row],[FW]])+(1-rawdata[[#This Row],[FW]]/rawdata[[#This Row],[FWmax]]))/2,"")</f>
        <v/>
      </c>
      <c r="M12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29" s="30">
        <f>IFERROR(rawdata[[#This Row],[FWmin]]*2," - ")</f>
        <v>5.2</v>
      </c>
      <c r="O129" s="30">
        <f>IFERROR(rawdata[[#This Row],[FWmax]]*2," - ")</f>
        <v>7.4</v>
      </c>
      <c r="P129" s="13" t="str">
        <f>IF(rawdata[[#This Row],[Fhmatch 2]]="YES",((1-rawdata[[#This Row],[Fwmin 2]]/rawdata[[#This Row],[FW]])+(1-rawdata[[#This Row],[FW]]/rawdata[[#This Row],[FWmax 2]]))/2,"")</f>
        <v/>
      </c>
    </row>
    <row r="130" spans="2:16" s="17" customFormat="1" ht="20.100000000000001" customHeight="1" x14ac:dyDescent="0.25">
      <c r="B130" s="7" t="s">
        <v>13</v>
      </c>
      <c r="C130" s="18">
        <v>110</v>
      </c>
      <c r="D130" s="18">
        <v>550</v>
      </c>
      <c r="E130" s="18">
        <v>191</v>
      </c>
      <c r="F130" s="22" t="s">
        <v>1</v>
      </c>
      <c r="G130" s="23">
        <f>IF(rawdata[[#This Row],[Opening type]]="Standard",$C$10,$C$9)</f>
        <v>3.9500999999999999</v>
      </c>
      <c r="H130" s="11">
        <v>1</v>
      </c>
      <c r="I130" s="11">
        <v>1.8</v>
      </c>
      <c r="J130" s="12">
        <f t="shared" si="3"/>
        <v>0.81818181818181823</v>
      </c>
      <c r="K13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0" s="13" t="str">
        <f>IF(rawdata[[#This Row],[Fhmatch 1]]="YES",((1-rawdata[[#This Row],[FWmin]]/rawdata[[#This Row],[FW]])+(1-rawdata[[#This Row],[FW]]/rawdata[[#This Row],[FWmax]]))/2,"")</f>
        <v/>
      </c>
      <c r="M13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0" s="30">
        <f>IFERROR(rawdata[[#This Row],[FWmin]]*2," - ")</f>
        <v>2</v>
      </c>
      <c r="O130" s="30">
        <f>IFERROR(rawdata[[#This Row],[FWmax]]*2," - ")</f>
        <v>3.6</v>
      </c>
      <c r="P130" s="13" t="str">
        <f>IF(rawdata[[#This Row],[Fhmatch 2]]="YES",((1-rawdata[[#This Row],[Fwmin 2]]/rawdata[[#This Row],[FW]])+(1-rawdata[[#This Row],[FW]]/rawdata[[#This Row],[FWmax 2]]))/2,"")</f>
        <v/>
      </c>
    </row>
    <row r="131" spans="2:16" s="17" customFormat="1" ht="20.100000000000001" customHeight="1" x14ac:dyDescent="0.25">
      <c r="B131" s="7" t="s">
        <v>13</v>
      </c>
      <c r="C131" s="18">
        <v>110</v>
      </c>
      <c r="D131" s="18">
        <v>550</v>
      </c>
      <c r="E131" s="18">
        <v>191</v>
      </c>
      <c r="F131" s="22" t="s">
        <v>5</v>
      </c>
      <c r="G131" s="23">
        <f>IF(rawdata[[#This Row],[Opening type]]="Standard",$C$10,$C$9)</f>
        <v>3.9500999999999999</v>
      </c>
      <c r="H131" s="11">
        <v>1.6</v>
      </c>
      <c r="I131" s="11">
        <v>3.2</v>
      </c>
      <c r="J131" s="12">
        <f t="shared" si="3"/>
        <v>0.81818181818181823</v>
      </c>
      <c r="K13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1" s="13" t="str">
        <f>IF(rawdata[[#This Row],[Fhmatch 1]]="YES",((1-rawdata[[#This Row],[FWmin]]/rawdata[[#This Row],[FW]])+(1-rawdata[[#This Row],[FW]]/rawdata[[#This Row],[FWmax]]))/2,"")</f>
        <v/>
      </c>
      <c r="M13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1" s="30">
        <f>IFERROR(rawdata[[#This Row],[FWmin]]*2," - ")</f>
        <v>3.2</v>
      </c>
      <c r="O131" s="30">
        <f>IFERROR(rawdata[[#This Row],[FWmax]]*2," - ")</f>
        <v>6.4</v>
      </c>
      <c r="P131" s="13" t="str">
        <f>IF(rawdata[[#This Row],[Fhmatch 2]]="YES",((1-rawdata[[#This Row],[Fwmin 2]]/rawdata[[#This Row],[FW]])+(1-rawdata[[#This Row],[FW]]/rawdata[[#This Row],[FWmax 2]]))/2,"")</f>
        <v/>
      </c>
    </row>
    <row r="132" spans="2:16" s="17" customFormat="1" ht="20.100000000000001" customHeight="1" x14ac:dyDescent="0.25">
      <c r="B132" s="7" t="s">
        <v>13</v>
      </c>
      <c r="C132" s="18">
        <v>110</v>
      </c>
      <c r="D132" s="18">
        <v>550</v>
      </c>
      <c r="E132" s="18">
        <v>191</v>
      </c>
      <c r="F132" s="22" t="s">
        <v>2</v>
      </c>
      <c r="G132" s="23">
        <f>IF(rawdata[[#This Row],[Opening type]]="Standard",$C$10,$C$9)</f>
        <v>3.9500999999999999</v>
      </c>
      <c r="H132" s="11">
        <v>2.2999999999999998</v>
      </c>
      <c r="I132" s="11">
        <v>3.9</v>
      </c>
      <c r="J132" s="12">
        <f t="shared" si="3"/>
        <v>0.81818181818181823</v>
      </c>
      <c r="K13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2" s="13" t="str">
        <f>IF(rawdata[[#This Row],[Fhmatch 1]]="YES",((1-rawdata[[#This Row],[FWmin]]/rawdata[[#This Row],[FW]])+(1-rawdata[[#This Row],[FW]]/rawdata[[#This Row],[FWmax]]))/2,"")</f>
        <v/>
      </c>
      <c r="M13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2" s="30">
        <f>IFERROR(rawdata[[#This Row],[FWmin]]*2," - ")</f>
        <v>4.5999999999999996</v>
      </c>
      <c r="O132" s="30">
        <f>IFERROR(rawdata[[#This Row],[FWmax]]*2," - ")</f>
        <v>7.8</v>
      </c>
      <c r="P132" s="13" t="str">
        <f>IF(rawdata[[#This Row],[Fhmatch 2]]="YES",((1-rawdata[[#This Row],[Fwmin 2]]/rawdata[[#This Row],[FW]])+(1-rawdata[[#This Row],[FW]]/rawdata[[#This Row],[FWmax 2]]))/2,"")</f>
        <v/>
      </c>
    </row>
    <row r="133" spans="2:16" s="17" customFormat="1" ht="20.100000000000001" customHeight="1" x14ac:dyDescent="0.25">
      <c r="B133" s="7" t="s">
        <v>13</v>
      </c>
      <c r="C133" s="18">
        <v>110</v>
      </c>
      <c r="D133" s="18">
        <v>600</v>
      </c>
      <c r="E133" s="18">
        <v>191</v>
      </c>
      <c r="F133" s="22" t="s">
        <v>1</v>
      </c>
      <c r="G133" s="23">
        <f>IF(rawdata[[#This Row],[Opening type]]="Standard",$C$10,$C$9)</f>
        <v>3.9500999999999999</v>
      </c>
      <c r="H133" s="11" t="s">
        <v>15</v>
      </c>
      <c r="I133" s="11" t="s">
        <v>15</v>
      </c>
      <c r="J133" s="12">
        <f t="shared" si="3"/>
        <v>0.75</v>
      </c>
      <c r="K13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3" s="13" t="str">
        <f>IF(rawdata[[#This Row],[Fhmatch 1]]="YES",((1-rawdata[[#This Row],[FWmin]]/rawdata[[#This Row],[FW]])+(1-rawdata[[#This Row],[FW]]/rawdata[[#This Row],[FWmax]]))/2,"")</f>
        <v/>
      </c>
      <c r="M13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3" s="30" t="str">
        <f>IFERROR(rawdata[[#This Row],[FWmin]]*2," - ")</f>
        <v xml:space="preserve"> - </v>
      </c>
      <c r="O133" s="30" t="str">
        <f>IFERROR(rawdata[[#This Row],[FWmax]]*2," - ")</f>
        <v xml:space="preserve"> - </v>
      </c>
      <c r="P133" s="13" t="str">
        <f>IF(rawdata[[#This Row],[Fhmatch 2]]="YES",((1-rawdata[[#This Row],[Fwmin 2]]/rawdata[[#This Row],[FW]])+(1-rawdata[[#This Row],[FW]]/rawdata[[#This Row],[FWmax 2]]))/2,"")</f>
        <v/>
      </c>
    </row>
    <row r="134" spans="2:16" s="17" customFormat="1" ht="20.100000000000001" customHeight="1" x14ac:dyDescent="0.25">
      <c r="B134" s="7" t="s">
        <v>13</v>
      </c>
      <c r="C134" s="18">
        <v>110</v>
      </c>
      <c r="D134" s="18">
        <v>600</v>
      </c>
      <c r="E134" s="18">
        <v>191</v>
      </c>
      <c r="F134" s="22" t="s">
        <v>5</v>
      </c>
      <c r="G134" s="23">
        <f>IF(rawdata[[#This Row],[Opening type]]="Standard",$C$10,$C$9)</f>
        <v>3.9500999999999999</v>
      </c>
      <c r="H134" s="11">
        <v>1.5</v>
      </c>
      <c r="I134" s="11">
        <v>2.7</v>
      </c>
      <c r="J134" s="12">
        <f t="shared" si="3"/>
        <v>0.75</v>
      </c>
      <c r="K134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4" s="13" t="str">
        <f>IF(rawdata[[#This Row],[Fhmatch 1]]="YES",((1-rawdata[[#This Row],[FWmin]]/rawdata[[#This Row],[FW]])+(1-rawdata[[#This Row],[FW]]/rawdata[[#This Row],[FWmax]]))/2,"")</f>
        <v/>
      </c>
      <c r="M13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4" s="30">
        <f>IFERROR(rawdata[[#This Row],[FWmin]]*2," - ")</f>
        <v>3</v>
      </c>
      <c r="O134" s="30">
        <f>IFERROR(rawdata[[#This Row],[FWmax]]*2," - ")</f>
        <v>5.4</v>
      </c>
      <c r="P134" s="13" t="str">
        <f>IF(rawdata[[#This Row],[Fhmatch 2]]="YES",((1-rawdata[[#This Row],[Fwmin 2]]/rawdata[[#This Row],[FW]])+(1-rawdata[[#This Row],[FW]]/rawdata[[#This Row],[FWmax 2]]))/2,"")</f>
        <v/>
      </c>
    </row>
    <row r="135" spans="2:16" s="17" customFormat="1" ht="20.100000000000001" customHeight="1" x14ac:dyDescent="0.25">
      <c r="B135" s="7" t="s">
        <v>13</v>
      </c>
      <c r="C135" s="18">
        <v>110</v>
      </c>
      <c r="D135" s="18">
        <v>600</v>
      </c>
      <c r="E135" s="18">
        <v>191</v>
      </c>
      <c r="F135" s="22" t="s">
        <v>2</v>
      </c>
      <c r="G135" s="23">
        <f>IF(rawdata[[#This Row],[Opening type]]="Standard",$C$10,$C$9)</f>
        <v>3.9500999999999999</v>
      </c>
      <c r="H135" s="11">
        <v>2.2000000000000002</v>
      </c>
      <c r="I135" s="11">
        <v>3.4</v>
      </c>
      <c r="J135" s="12">
        <f t="shared" si="3"/>
        <v>0.75</v>
      </c>
      <c r="K135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5" s="13" t="str">
        <f>IF(rawdata[[#This Row],[Fhmatch 1]]="YES",((1-rawdata[[#This Row],[FWmin]]/rawdata[[#This Row],[FW]])+(1-rawdata[[#This Row],[FW]]/rawdata[[#This Row],[FWmax]]))/2,"")</f>
        <v/>
      </c>
      <c r="M13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5" s="30">
        <f>IFERROR(rawdata[[#This Row],[FWmin]]*2," - ")</f>
        <v>4.4000000000000004</v>
      </c>
      <c r="O135" s="30">
        <f>IFERROR(rawdata[[#This Row],[FWmax]]*2," - ")</f>
        <v>6.8</v>
      </c>
      <c r="P135" s="13" t="str">
        <f>IF(rawdata[[#This Row],[Fhmatch 2]]="YES",((1-rawdata[[#This Row],[Fwmin 2]]/rawdata[[#This Row],[FW]])+(1-rawdata[[#This Row],[FW]]/rawdata[[#This Row],[FWmax 2]]))/2,"")</f>
        <v/>
      </c>
    </row>
    <row r="136" spans="2:16" s="17" customFormat="1" ht="20.100000000000001" customHeight="1" x14ac:dyDescent="0.25">
      <c r="B136" s="7" t="s">
        <v>14</v>
      </c>
      <c r="C136" s="18">
        <v>75</v>
      </c>
      <c r="D136" s="18">
        <v>350</v>
      </c>
      <c r="E136" s="18">
        <v>189</v>
      </c>
      <c r="F136" s="22" t="s">
        <v>1</v>
      </c>
      <c r="G136" s="23">
        <f>IF(rawdata[[#This Row],[Opening type]]="Standard",$C$10,$C$9)</f>
        <v>3.9500999999999999</v>
      </c>
      <c r="H136" s="11">
        <v>2.6</v>
      </c>
      <c r="I136" s="11">
        <v>3.6</v>
      </c>
      <c r="J136" s="12">
        <f t="shared" si="3"/>
        <v>1.2857142857142858</v>
      </c>
      <c r="K13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6" s="13" t="str">
        <f>IF(rawdata[[#This Row],[Fhmatch 1]]="YES",((1-rawdata[[#This Row],[FWmin]]/rawdata[[#This Row],[FW]])+(1-rawdata[[#This Row],[FW]]/rawdata[[#This Row],[FWmax]]))/2,"")</f>
        <v/>
      </c>
      <c r="M13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6" s="30">
        <f>IFERROR(rawdata[[#This Row],[FWmin]]*2," - ")</f>
        <v>5.2</v>
      </c>
      <c r="O136" s="30">
        <f>IFERROR(rawdata[[#This Row],[FWmax]]*2," - ")</f>
        <v>7.2</v>
      </c>
      <c r="P136" s="13" t="str">
        <f>IF(rawdata[[#This Row],[Fhmatch 2]]="YES",((1-rawdata[[#This Row],[Fwmin 2]]/rawdata[[#This Row],[FW]])+(1-rawdata[[#This Row],[FW]]/rawdata[[#This Row],[FWmax 2]]))/2,"")</f>
        <v/>
      </c>
    </row>
    <row r="137" spans="2:16" s="17" customFormat="1" ht="20.100000000000001" customHeight="1" x14ac:dyDescent="0.25">
      <c r="B137" s="7" t="s">
        <v>14</v>
      </c>
      <c r="C137" s="18">
        <v>75</v>
      </c>
      <c r="D137" s="18">
        <v>350</v>
      </c>
      <c r="E137" s="18">
        <v>189</v>
      </c>
      <c r="F137" s="22" t="s">
        <v>16</v>
      </c>
      <c r="G137" s="23">
        <f>IF(rawdata[[#This Row],[Opening type]]="Standard",$C$10,$C$9)</f>
        <v>3.9500999999999999</v>
      </c>
      <c r="H137" s="11">
        <v>3.1</v>
      </c>
      <c r="I137" s="11">
        <v>5.3</v>
      </c>
      <c r="J137" s="12">
        <f t="shared" si="3"/>
        <v>1.2857142857142858</v>
      </c>
      <c r="K13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7" s="13" t="str">
        <f>IF(rawdata[[#This Row],[Fhmatch 1]]="YES",((1-rawdata[[#This Row],[FWmin]]/rawdata[[#This Row],[FW]])+(1-rawdata[[#This Row],[FW]]/rawdata[[#This Row],[FWmax]]))/2,"")</f>
        <v/>
      </c>
      <c r="M13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7" s="30">
        <f>IFERROR(rawdata[[#This Row],[FWmin]]*2," - ")</f>
        <v>6.2</v>
      </c>
      <c r="O137" s="30">
        <f>IFERROR(rawdata[[#This Row],[FWmax]]*2," - ")</f>
        <v>10.6</v>
      </c>
      <c r="P137" s="13" t="str">
        <f>IF(rawdata[[#This Row],[Fhmatch 2]]="YES",((1-rawdata[[#This Row],[Fwmin 2]]/rawdata[[#This Row],[FW]])+(1-rawdata[[#This Row],[FW]]/rawdata[[#This Row],[FWmax 2]]))/2,"")</f>
        <v/>
      </c>
    </row>
    <row r="138" spans="2:16" s="17" customFormat="1" ht="20.100000000000001" customHeight="1" x14ac:dyDescent="0.25">
      <c r="B138" s="7" t="s">
        <v>14</v>
      </c>
      <c r="C138" s="18">
        <v>75</v>
      </c>
      <c r="D138" s="18">
        <v>350</v>
      </c>
      <c r="E138" s="18">
        <v>189</v>
      </c>
      <c r="F138" s="22" t="s">
        <v>17</v>
      </c>
      <c r="G138" s="23">
        <f>IF(rawdata[[#This Row],[Opening type]]="Standard",$C$10,$C$9)</f>
        <v>3.9500999999999999</v>
      </c>
      <c r="H138" s="11">
        <v>4.7</v>
      </c>
      <c r="I138" s="11">
        <v>6.6</v>
      </c>
      <c r="J138" s="12">
        <f t="shared" si="3"/>
        <v>1.2857142857142858</v>
      </c>
      <c r="K13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8" s="13" t="str">
        <f>IF(rawdata[[#This Row],[Fhmatch 1]]="YES",((1-rawdata[[#This Row],[FWmin]]/rawdata[[#This Row],[FW]])+(1-rawdata[[#This Row],[FW]]/rawdata[[#This Row],[FWmax]]))/2,"")</f>
        <v/>
      </c>
      <c r="M13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8" s="30">
        <f>IFERROR(rawdata[[#This Row],[FWmin]]*2," - ")</f>
        <v>9.4</v>
      </c>
      <c r="O138" s="30">
        <f>IFERROR(rawdata[[#This Row],[FWmax]]*2," - ")</f>
        <v>13.2</v>
      </c>
      <c r="P138" s="13" t="str">
        <f>IF(rawdata[[#This Row],[Fhmatch 2]]="YES",((1-rawdata[[#This Row],[Fwmin 2]]/rawdata[[#This Row],[FW]])+(1-rawdata[[#This Row],[FW]]/rawdata[[#This Row],[FWmax 2]]))/2,"")</f>
        <v/>
      </c>
    </row>
    <row r="139" spans="2:16" s="17" customFormat="1" ht="20.100000000000001" customHeight="1" x14ac:dyDescent="0.25">
      <c r="B139" s="7" t="s">
        <v>14</v>
      </c>
      <c r="C139" s="18">
        <v>75</v>
      </c>
      <c r="D139" s="18">
        <v>400</v>
      </c>
      <c r="E139" s="18">
        <v>189</v>
      </c>
      <c r="F139" s="22" t="s">
        <v>1</v>
      </c>
      <c r="G139" s="23">
        <f>IF(rawdata[[#This Row],[Opening type]]="Standard",$C$10,$C$9)</f>
        <v>3.9500999999999999</v>
      </c>
      <c r="H139" s="11">
        <v>2.2999999999999998</v>
      </c>
      <c r="I139" s="11">
        <v>3.1</v>
      </c>
      <c r="J139" s="12">
        <f t="shared" si="3"/>
        <v>1.125</v>
      </c>
      <c r="K13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39" s="13" t="str">
        <f>IF(rawdata[[#This Row],[Fhmatch 1]]="YES",((1-rawdata[[#This Row],[FWmin]]/rawdata[[#This Row],[FW]])+(1-rawdata[[#This Row],[FW]]/rawdata[[#This Row],[FWmax]]))/2,"")</f>
        <v/>
      </c>
      <c r="M13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39" s="30">
        <f>IFERROR(rawdata[[#This Row],[FWmin]]*2," - ")</f>
        <v>4.5999999999999996</v>
      </c>
      <c r="O139" s="30">
        <f>IFERROR(rawdata[[#This Row],[FWmax]]*2," - ")</f>
        <v>6.2</v>
      </c>
      <c r="P139" s="13" t="str">
        <f>IF(rawdata[[#This Row],[Fhmatch 2]]="YES",((1-rawdata[[#This Row],[Fwmin 2]]/rawdata[[#This Row],[FW]])+(1-rawdata[[#This Row],[FW]]/rawdata[[#This Row],[FWmax 2]]))/2,"")</f>
        <v/>
      </c>
    </row>
    <row r="140" spans="2:16" s="17" customFormat="1" ht="20.100000000000001" customHeight="1" x14ac:dyDescent="0.25">
      <c r="B140" s="7" t="s">
        <v>14</v>
      </c>
      <c r="C140" s="18">
        <v>75</v>
      </c>
      <c r="D140" s="18">
        <v>400</v>
      </c>
      <c r="E140" s="18">
        <v>189</v>
      </c>
      <c r="F140" s="22" t="s">
        <v>16</v>
      </c>
      <c r="G140" s="23">
        <f>IF(rawdata[[#This Row],[Opening type]]="Standard",$C$10,$C$9)</f>
        <v>3.9500999999999999</v>
      </c>
      <c r="H140" s="11">
        <v>3.1</v>
      </c>
      <c r="I140" s="11">
        <v>5.0999999999999996</v>
      </c>
      <c r="J140" s="12">
        <f t="shared" si="3"/>
        <v>1.125</v>
      </c>
      <c r="K14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40" s="13" t="str">
        <f>IF(rawdata[[#This Row],[Fhmatch 1]]="YES",((1-rawdata[[#This Row],[FWmin]]/rawdata[[#This Row],[FW]])+(1-rawdata[[#This Row],[FW]]/rawdata[[#This Row],[FWmax]]))/2,"")</f>
        <v/>
      </c>
      <c r="M14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0" s="30">
        <f>IFERROR(rawdata[[#This Row],[FWmin]]*2," - ")</f>
        <v>6.2</v>
      </c>
      <c r="O140" s="30">
        <f>IFERROR(rawdata[[#This Row],[FWmax]]*2," - ")</f>
        <v>10.199999999999999</v>
      </c>
      <c r="P140" s="13" t="str">
        <f>IF(rawdata[[#This Row],[Fhmatch 2]]="YES",((1-rawdata[[#This Row],[Fwmin 2]]/rawdata[[#This Row],[FW]])+(1-rawdata[[#This Row],[FW]]/rawdata[[#This Row],[FWmax 2]]))/2,"")</f>
        <v/>
      </c>
    </row>
    <row r="141" spans="2:16" s="17" customFormat="1" ht="20.100000000000001" customHeight="1" x14ac:dyDescent="0.25">
      <c r="B141" s="7" t="s">
        <v>14</v>
      </c>
      <c r="C141" s="18">
        <v>75</v>
      </c>
      <c r="D141" s="18">
        <v>400</v>
      </c>
      <c r="E141" s="18">
        <v>189</v>
      </c>
      <c r="F141" s="22" t="s">
        <v>17</v>
      </c>
      <c r="G141" s="23">
        <f>IF(rawdata[[#This Row],[Opening type]]="Standard",$C$10,$C$9)</f>
        <v>3.9500999999999999</v>
      </c>
      <c r="H141" s="11">
        <v>4.3</v>
      </c>
      <c r="I141" s="11">
        <v>6.6</v>
      </c>
      <c r="J141" s="12">
        <f t="shared" ref="J141:J172" si="4">$C$2/D141</f>
        <v>1.125</v>
      </c>
      <c r="K14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41" s="13" t="str">
        <f>IF(rawdata[[#This Row],[Fhmatch 1]]="YES",((1-rawdata[[#This Row],[FWmin]]/rawdata[[#This Row],[FW]])+(1-rawdata[[#This Row],[FW]]/rawdata[[#This Row],[FWmax]]))/2,"")</f>
        <v/>
      </c>
      <c r="M14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1" s="30">
        <f>IFERROR(rawdata[[#This Row],[FWmin]]*2," - ")</f>
        <v>8.6</v>
      </c>
      <c r="O141" s="30">
        <f>IFERROR(rawdata[[#This Row],[FWmax]]*2," - ")</f>
        <v>13.2</v>
      </c>
      <c r="P141" s="13" t="str">
        <f>IF(rawdata[[#This Row],[Fhmatch 2]]="YES",((1-rawdata[[#This Row],[Fwmin 2]]/rawdata[[#This Row],[FW]])+(1-rawdata[[#This Row],[FW]]/rawdata[[#This Row],[FWmax 2]]))/2,"")</f>
        <v/>
      </c>
    </row>
    <row r="142" spans="2:16" s="17" customFormat="1" ht="20.100000000000001" customHeight="1" x14ac:dyDescent="0.25">
      <c r="B142" s="7" t="s">
        <v>14</v>
      </c>
      <c r="C142" s="18">
        <v>75</v>
      </c>
      <c r="D142" s="18">
        <v>450</v>
      </c>
      <c r="E142" s="18">
        <v>189</v>
      </c>
      <c r="F142" s="22" t="s">
        <v>1</v>
      </c>
      <c r="G142" s="23">
        <f>IF(rawdata[[#This Row],[Opening type]]="Standard",$C$10,$C$9)</f>
        <v>3.9500999999999999</v>
      </c>
      <c r="H142" s="11">
        <v>1.8</v>
      </c>
      <c r="I142" s="11">
        <v>2.6</v>
      </c>
      <c r="J142" s="12">
        <f t="shared" si="4"/>
        <v>1</v>
      </c>
      <c r="K14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42" s="13" t="str">
        <f>IF(rawdata[[#This Row],[Fhmatch 1]]="YES",((1-rawdata[[#This Row],[FWmin]]/rawdata[[#This Row],[FW]])+(1-rawdata[[#This Row],[FW]]/rawdata[[#This Row],[FWmax]]))/2,"")</f>
        <v/>
      </c>
      <c r="M142" s="31" t="str">
        <f>IF(AND($C$4&gt;=rawdata[[#This Row],[KDmin]],$J$11=rawdata[[#This Row],[FHq]],rawdata[[#This Row],[FW]]/2&gt;=rawdata[[#This Row],[FWmin]],rawdata[[#This Row],[FW]]/2&lt;=rawdata[[#This Row],[FWmax]]),"YES"," - ")</f>
        <v>YES</v>
      </c>
      <c r="N142" s="30">
        <f>IFERROR(rawdata[[#This Row],[FWmin]]*2," - ")</f>
        <v>3.6</v>
      </c>
      <c r="O142" s="30">
        <f>IFERROR(rawdata[[#This Row],[FWmax]]*2," - ")</f>
        <v>5.2</v>
      </c>
      <c r="P142" s="13">
        <f>IF(rawdata[[#This Row],[Fhmatch 2]]="YES",((1-rawdata[[#This Row],[Fwmin 2]]/rawdata[[#This Row],[FW]])+(1-rawdata[[#This Row],[FW]]/rawdata[[#This Row],[FWmax 2]]))/2,"")</f>
        <v>0.16449802609671033</v>
      </c>
    </row>
    <row r="143" spans="2:16" s="17" customFormat="1" ht="20.100000000000001" customHeight="1" x14ac:dyDescent="0.25">
      <c r="B143" s="7" t="s">
        <v>14</v>
      </c>
      <c r="C143" s="18">
        <v>75</v>
      </c>
      <c r="D143" s="18">
        <v>450</v>
      </c>
      <c r="E143" s="18">
        <v>189</v>
      </c>
      <c r="F143" s="22" t="s">
        <v>16</v>
      </c>
      <c r="G143" s="23">
        <f>IF(rawdata[[#This Row],[Opening type]]="Standard",$C$10,$C$9)</f>
        <v>3.9500999999999999</v>
      </c>
      <c r="H143" s="11">
        <v>2.6</v>
      </c>
      <c r="I143" s="11">
        <v>4</v>
      </c>
      <c r="J143" s="12">
        <f t="shared" si="4"/>
        <v>1</v>
      </c>
      <c r="K143" s="31" t="str">
        <f>IF(AND($C$4&gt;=rawdata[[#This Row],[KDmin]],$J$11=rawdata[[#This Row],[FHq]],rawdata[[#This Row],[FW]]&gt;=rawdata[[#This Row],[FWmin]],rawdata[[#This Row],[FW]]&lt;=rawdata[[#This Row],[FWmax]]),"YES"," - ")</f>
        <v>YES</v>
      </c>
      <c r="L143" s="13">
        <f>IF(rawdata[[#This Row],[Fhmatch 1]]="YES",((1-rawdata[[#This Row],[FWmin]]/rawdata[[#This Row],[FW]])+(1-rawdata[[#This Row],[FW]]/rawdata[[#This Row],[FWmax]]))/2,"")</f>
        <v>0.17713190773651299</v>
      </c>
      <c r="M14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3" s="30">
        <f>IFERROR(rawdata[[#This Row],[FWmin]]*2," - ")</f>
        <v>5.2</v>
      </c>
      <c r="O143" s="30">
        <f>IFERROR(rawdata[[#This Row],[FWmax]]*2," - ")</f>
        <v>8</v>
      </c>
      <c r="P143" s="13" t="str">
        <f>IF(rawdata[[#This Row],[Fhmatch 2]]="YES",((1-rawdata[[#This Row],[Fwmin 2]]/rawdata[[#This Row],[FW]])+(1-rawdata[[#This Row],[FW]]/rawdata[[#This Row],[FWmax 2]]))/2,"")</f>
        <v/>
      </c>
    </row>
    <row r="144" spans="2:16" s="17" customFormat="1" ht="20.100000000000001" customHeight="1" x14ac:dyDescent="0.25">
      <c r="B144" s="7" t="s">
        <v>14</v>
      </c>
      <c r="C144" s="18">
        <v>75</v>
      </c>
      <c r="D144" s="18">
        <v>450</v>
      </c>
      <c r="E144" s="18">
        <v>189</v>
      </c>
      <c r="F144" s="22" t="s">
        <v>17</v>
      </c>
      <c r="G144" s="23">
        <f>IF(rawdata[[#This Row],[Opening type]]="Standard",$C$10,$C$9)</f>
        <v>3.9500999999999999</v>
      </c>
      <c r="H144" s="11">
        <v>3.6</v>
      </c>
      <c r="I144" s="11">
        <v>5.6</v>
      </c>
      <c r="J144" s="12">
        <f t="shared" si="4"/>
        <v>1</v>
      </c>
      <c r="K144" s="31" t="str">
        <f>IF(AND($C$4&gt;=rawdata[[#This Row],[KDmin]],$J$11=rawdata[[#This Row],[FHq]],rawdata[[#This Row],[FW]]&gt;=rawdata[[#This Row],[FWmin]],rawdata[[#This Row],[FW]]&lt;=rawdata[[#This Row],[FWmax]]),"YES"," - ")</f>
        <v>YES</v>
      </c>
      <c r="L144" s="13">
        <f>IF(rawdata[[#This Row],[Fhmatch 1]]="YES",((1-rawdata[[#This Row],[FWmin]]/rawdata[[#This Row],[FW]])+(1-rawdata[[#This Row],[FW]]/rawdata[[#This Row],[FWmax]]))/2,"")</f>
        <v>0.19162783378901793</v>
      </c>
      <c r="M14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4" s="30">
        <f>IFERROR(rawdata[[#This Row],[FWmin]]*2," - ")</f>
        <v>7.2</v>
      </c>
      <c r="O144" s="30">
        <f>IFERROR(rawdata[[#This Row],[FWmax]]*2," - ")</f>
        <v>11.2</v>
      </c>
      <c r="P144" s="13" t="str">
        <f>IF(rawdata[[#This Row],[Fhmatch 2]]="YES",((1-rawdata[[#This Row],[Fwmin 2]]/rawdata[[#This Row],[FW]])+(1-rawdata[[#This Row],[FW]]/rawdata[[#This Row],[FWmax 2]]))/2,"")</f>
        <v/>
      </c>
    </row>
    <row r="145" spans="2:16" s="17" customFormat="1" ht="20.100000000000001" customHeight="1" x14ac:dyDescent="0.25">
      <c r="B145" s="7" t="s">
        <v>14</v>
      </c>
      <c r="C145" s="18">
        <v>75</v>
      </c>
      <c r="D145" s="18">
        <v>500</v>
      </c>
      <c r="E145" s="18">
        <v>189</v>
      </c>
      <c r="F145" s="22" t="s">
        <v>1</v>
      </c>
      <c r="G145" s="23">
        <f>IF(rawdata[[#This Row],[Opening type]]="Standard",$C$10,$C$9)</f>
        <v>3.9500999999999999</v>
      </c>
      <c r="H145" s="11">
        <v>1.6</v>
      </c>
      <c r="I145" s="11">
        <v>2.2999999999999998</v>
      </c>
      <c r="J145" s="12">
        <f t="shared" si="4"/>
        <v>0.9</v>
      </c>
      <c r="K145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45" s="13" t="str">
        <f>IF(rawdata[[#This Row],[Fhmatch 1]]="YES",((1-rawdata[[#This Row],[FWmin]]/rawdata[[#This Row],[FW]])+(1-rawdata[[#This Row],[FW]]/rawdata[[#This Row],[FWmax]]))/2,"")</f>
        <v/>
      </c>
      <c r="M14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5" s="30">
        <f>IFERROR(rawdata[[#This Row],[FWmin]]*2," - ")</f>
        <v>3.2</v>
      </c>
      <c r="O145" s="30">
        <f>IFERROR(rawdata[[#This Row],[FWmax]]*2," - ")</f>
        <v>4.5999999999999996</v>
      </c>
      <c r="P145" s="13" t="str">
        <f>IF(rawdata[[#This Row],[Fhmatch 2]]="YES",((1-rawdata[[#This Row],[Fwmin 2]]/rawdata[[#This Row],[FW]])+(1-rawdata[[#This Row],[FW]]/rawdata[[#This Row],[FWmax 2]]))/2,"")</f>
        <v/>
      </c>
    </row>
    <row r="146" spans="2:16" s="17" customFormat="1" ht="20.100000000000001" customHeight="1" x14ac:dyDescent="0.25">
      <c r="B146" s="7" t="s">
        <v>14</v>
      </c>
      <c r="C146" s="18">
        <v>75</v>
      </c>
      <c r="D146" s="18">
        <v>500</v>
      </c>
      <c r="E146" s="18">
        <v>189</v>
      </c>
      <c r="F146" s="22" t="s">
        <v>5</v>
      </c>
      <c r="G146" s="23">
        <f>IF(rawdata[[#This Row],[Opening type]]="Standard",$C$10,$C$9)</f>
        <v>3.9500999999999999</v>
      </c>
      <c r="H146" s="11">
        <v>2.2999999999999998</v>
      </c>
      <c r="I146" s="11">
        <v>3.6</v>
      </c>
      <c r="J146" s="12">
        <f t="shared" si="4"/>
        <v>0.9</v>
      </c>
      <c r="K14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46" s="13" t="str">
        <f>IF(rawdata[[#This Row],[Fhmatch 1]]="YES",((1-rawdata[[#This Row],[FWmin]]/rawdata[[#This Row],[FW]])+(1-rawdata[[#This Row],[FW]]/rawdata[[#This Row],[FWmax]]))/2,"")</f>
        <v/>
      </c>
      <c r="M14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6" s="30">
        <f>IFERROR(rawdata[[#This Row],[FWmin]]*2," - ")</f>
        <v>4.5999999999999996</v>
      </c>
      <c r="O146" s="30">
        <f>IFERROR(rawdata[[#This Row],[FWmax]]*2," - ")</f>
        <v>7.2</v>
      </c>
      <c r="P146" s="13" t="str">
        <f>IF(rawdata[[#This Row],[Fhmatch 2]]="YES",((1-rawdata[[#This Row],[Fwmin 2]]/rawdata[[#This Row],[FW]])+(1-rawdata[[#This Row],[FW]]/rawdata[[#This Row],[FWmax 2]]))/2,"")</f>
        <v/>
      </c>
    </row>
    <row r="147" spans="2:16" s="17" customFormat="1" ht="20.100000000000001" customHeight="1" x14ac:dyDescent="0.25">
      <c r="B147" s="7" t="s">
        <v>14</v>
      </c>
      <c r="C147" s="18">
        <v>75</v>
      </c>
      <c r="D147" s="18">
        <v>500</v>
      </c>
      <c r="E147" s="18">
        <v>189</v>
      </c>
      <c r="F147" s="22" t="s">
        <v>2</v>
      </c>
      <c r="G147" s="23">
        <f>IF(rawdata[[#This Row],[Opening type]]="Standard",$C$10,$C$9)</f>
        <v>3.9500999999999999</v>
      </c>
      <c r="H147" s="11">
        <v>3.6</v>
      </c>
      <c r="I147" s="11">
        <v>4.9000000000000004</v>
      </c>
      <c r="J147" s="12">
        <f t="shared" si="4"/>
        <v>0.9</v>
      </c>
      <c r="K14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47" s="13" t="str">
        <f>IF(rawdata[[#This Row],[Fhmatch 1]]="YES",((1-rawdata[[#This Row],[FWmin]]/rawdata[[#This Row],[FW]])+(1-rawdata[[#This Row],[FW]]/rawdata[[#This Row],[FWmax]]))/2,"")</f>
        <v/>
      </c>
      <c r="M14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7" s="30">
        <f>IFERROR(rawdata[[#This Row],[FWmin]]*2," - ")</f>
        <v>7.2</v>
      </c>
      <c r="O147" s="30">
        <f>IFERROR(rawdata[[#This Row],[FWmax]]*2," - ")</f>
        <v>9.8000000000000007</v>
      </c>
      <c r="P147" s="13" t="str">
        <f>IF(rawdata[[#This Row],[Fhmatch 2]]="YES",((1-rawdata[[#This Row],[Fwmin 2]]/rawdata[[#This Row],[FW]])+(1-rawdata[[#This Row],[FW]]/rawdata[[#This Row],[FWmax 2]]))/2,"")</f>
        <v/>
      </c>
    </row>
    <row r="148" spans="2:16" s="17" customFormat="1" ht="20.100000000000001" customHeight="1" x14ac:dyDescent="0.25">
      <c r="B148" s="7" t="s">
        <v>14</v>
      </c>
      <c r="C148" s="18">
        <v>75</v>
      </c>
      <c r="D148" s="18">
        <v>550</v>
      </c>
      <c r="E148" s="18">
        <v>189</v>
      </c>
      <c r="F148" s="22" t="s">
        <v>1</v>
      </c>
      <c r="G148" s="23">
        <f>IF(rawdata[[#This Row],[Opening type]]="Standard",$C$10,$C$9)</f>
        <v>3.9500999999999999</v>
      </c>
      <c r="H148" s="11">
        <v>1.5</v>
      </c>
      <c r="I148" s="11">
        <v>2.1</v>
      </c>
      <c r="J148" s="12">
        <f t="shared" si="4"/>
        <v>0.81818181818181823</v>
      </c>
      <c r="K14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48" s="13" t="str">
        <f>IF(rawdata[[#This Row],[Fhmatch 1]]="YES",((1-rawdata[[#This Row],[FWmin]]/rawdata[[#This Row],[FW]])+(1-rawdata[[#This Row],[FW]]/rawdata[[#This Row],[FWmax]]))/2,"")</f>
        <v/>
      </c>
      <c r="M14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8" s="30">
        <f>IFERROR(rawdata[[#This Row],[FWmin]]*2," - ")</f>
        <v>3</v>
      </c>
      <c r="O148" s="30">
        <f>IFERROR(rawdata[[#This Row],[FWmax]]*2," - ")</f>
        <v>4.2</v>
      </c>
      <c r="P148" s="13" t="str">
        <f>IF(rawdata[[#This Row],[Fhmatch 2]]="YES",((1-rawdata[[#This Row],[Fwmin 2]]/rawdata[[#This Row],[FW]])+(1-rawdata[[#This Row],[FW]]/rawdata[[#This Row],[FWmax 2]]))/2,"")</f>
        <v/>
      </c>
    </row>
    <row r="149" spans="2:16" s="17" customFormat="1" ht="20.100000000000001" customHeight="1" x14ac:dyDescent="0.25">
      <c r="B149" s="7" t="s">
        <v>14</v>
      </c>
      <c r="C149" s="18">
        <v>75</v>
      </c>
      <c r="D149" s="18">
        <v>550</v>
      </c>
      <c r="E149" s="18">
        <v>189</v>
      </c>
      <c r="F149" s="22" t="s">
        <v>5</v>
      </c>
      <c r="G149" s="23">
        <f>IF(rawdata[[#This Row],[Opening type]]="Standard",$C$10,$C$9)</f>
        <v>3.9500999999999999</v>
      </c>
      <c r="H149" s="11">
        <v>2.1</v>
      </c>
      <c r="I149" s="11">
        <v>3.6</v>
      </c>
      <c r="J149" s="12">
        <f t="shared" si="4"/>
        <v>0.81818181818181823</v>
      </c>
      <c r="K14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49" s="13" t="str">
        <f>IF(rawdata[[#This Row],[Fhmatch 1]]="YES",((1-rawdata[[#This Row],[FWmin]]/rawdata[[#This Row],[FW]])+(1-rawdata[[#This Row],[FW]]/rawdata[[#This Row],[FWmax]]))/2,"")</f>
        <v/>
      </c>
      <c r="M14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49" s="30">
        <f>IFERROR(rawdata[[#This Row],[FWmin]]*2," - ")</f>
        <v>4.2</v>
      </c>
      <c r="O149" s="30">
        <f>IFERROR(rawdata[[#This Row],[FWmax]]*2," - ")</f>
        <v>7.2</v>
      </c>
      <c r="P149" s="13" t="str">
        <f>IF(rawdata[[#This Row],[Fhmatch 2]]="YES",((1-rawdata[[#This Row],[Fwmin 2]]/rawdata[[#This Row],[FW]])+(1-rawdata[[#This Row],[FW]]/rawdata[[#This Row],[FWmax 2]]))/2,"")</f>
        <v/>
      </c>
    </row>
    <row r="150" spans="2:16" s="17" customFormat="1" ht="20.100000000000001" customHeight="1" x14ac:dyDescent="0.25">
      <c r="B150" s="7" t="s">
        <v>14</v>
      </c>
      <c r="C150" s="18">
        <v>75</v>
      </c>
      <c r="D150" s="18">
        <v>550</v>
      </c>
      <c r="E150" s="18">
        <v>189</v>
      </c>
      <c r="F150" s="22" t="s">
        <v>2</v>
      </c>
      <c r="G150" s="23">
        <f>IF(rawdata[[#This Row],[Opening type]]="Standard",$C$10,$C$9)</f>
        <v>3.9500999999999999</v>
      </c>
      <c r="H150" s="11">
        <v>3.1</v>
      </c>
      <c r="I150" s="11">
        <v>4.5999999999999996</v>
      </c>
      <c r="J150" s="12">
        <f t="shared" si="4"/>
        <v>0.81818181818181823</v>
      </c>
      <c r="K15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0" s="13" t="str">
        <f>IF(rawdata[[#This Row],[Fhmatch 1]]="YES",((1-rawdata[[#This Row],[FWmin]]/rawdata[[#This Row],[FW]])+(1-rawdata[[#This Row],[FW]]/rawdata[[#This Row],[FWmax]]))/2,"")</f>
        <v/>
      </c>
      <c r="M15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0" s="30">
        <f>IFERROR(rawdata[[#This Row],[FWmin]]*2," - ")</f>
        <v>6.2</v>
      </c>
      <c r="O150" s="30">
        <f>IFERROR(rawdata[[#This Row],[FWmax]]*2," - ")</f>
        <v>9.1999999999999993</v>
      </c>
      <c r="P150" s="13" t="str">
        <f>IF(rawdata[[#This Row],[Fhmatch 2]]="YES",((1-rawdata[[#This Row],[Fwmin 2]]/rawdata[[#This Row],[FW]])+(1-rawdata[[#This Row],[FW]]/rawdata[[#This Row],[FWmax 2]]))/2,"")</f>
        <v/>
      </c>
    </row>
    <row r="151" spans="2:16" s="17" customFormat="1" ht="20.100000000000001" customHeight="1" x14ac:dyDescent="0.25">
      <c r="B151" s="7" t="s">
        <v>14</v>
      </c>
      <c r="C151" s="18">
        <v>75</v>
      </c>
      <c r="D151" s="18">
        <v>600</v>
      </c>
      <c r="E151" s="18">
        <v>189</v>
      </c>
      <c r="F151" s="22" t="s">
        <v>1</v>
      </c>
      <c r="G151" s="23">
        <f>IF(rawdata[[#This Row],[Opening type]]="Standard",$C$10,$C$9)</f>
        <v>3.9500999999999999</v>
      </c>
      <c r="H151" s="11">
        <v>1.4</v>
      </c>
      <c r="I151" s="11">
        <v>2</v>
      </c>
      <c r="J151" s="12">
        <f t="shared" si="4"/>
        <v>0.75</v>
      </c>
      <c r="K15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1" s="13" t="str">
        <f>IF(rawdata[[#This Row],[Fhmatch 1]]="YES",((1-rawdata[[#This Row],[FWmin]]/rawdata[[#This Row],[FW]])+(1-rawdata[[#This Row],[FW]]/rawdata[[#This Row],[FWmax]]))/2,"")</f>
        <v/>
      </c>
      <c r="M15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1" s="30">
        <f>IFERROR(rawdata[[#This Row],[FWmin]]*2," - ")</f>
        <v>2.8</v>
      </c>
      <c r="O151" s="30">
        <f>IFERROR(rawdata[[#This Row],[FWmax]]*2," - ")</f>
        <v>4</v>
      </c>
      <c r="P151" s="13" t="str">
        <f>IF(rawdata[[#This Row],[Fhmatch 2]]="YES",((1-rawdata[[#This Row],[Fwmin 2]]/rawdata[[#This Row],[FW]])+(1-rawdata[[#This Row],[FW]]/rawdata[[#This Row],[FWmax 2]]))/2,"")</f>
        <v/>
      </c>
    </row>
    <row r="152" spans="2:16" s="17" customFormat="1" ht="20.100000000000001" customHeight="1" x14ac:dyDescent="0.25">
      <c r="B152" s="7" t="s">
        <v>14</v>
      </c>
      <c r="C152" s="18">
        <v>75</v>
      </c>
      <c r="D152" s="18">
        <v>600</v>
      </c>
      <c r="E152" s="18">
        <v>189</v>
      </c>
      <c r="F152" s="22" t="s">
        <v>5</v>
      </c>
      <c r="G152" s="23">
        <f>IF(rawdata[[#This Row],[Opening type]]="Standard",$C$10,$C$9)</f>
        <v>3.9500999999999999</v>
      </c>
      <c r="H152" s="11">
        <v>2</v>
      </c>
      <c r="I152" s="11">
        <v>3.2</v>
      </c>
      <c r="J152" s="12">
        <f t="shared" si="4"/>
        <v>0.75</v>
      </c>
      <c r="K15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2" s="13" t="str">
        <f>IF(rawdata[[#This Row],[Fhmatch 1]]="YES",((1-rawdata[[#This Row],[FWmin]]/rawdata[[#This Row],[FW]])+(1-rawdata[[#This Row],[FW]]/rawdata[[#This Row],[FWmax]]))/2,"")</f>
        <v/>
      </c>
      <c r="M15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2" s="30">
        <f>IFERROR(rawdata[[#This Row],[FWmin]]*2," - ")</f>
        <v>4</v>
      </c>
      <c r="O152" s="30">
        <f>IFERROR(rawdata[[#This Row],[FWmax]]*2," - ")</f>
        <v>6.4</v>
      </c>
      <c r="P152" s="13" t="str">
        <f>IF(rawdata[[#This Row],[Fhmatch 2]]="YES",((1-rawdata[[#This Row],[Fwmin 2]]/rawdata[[#This Row],[FW]])+(1-rawdata[[#This Row],[FW]]/rawdata[[#This Row],[FWmax 2]]))/2,"")</f>
        <v/>
      </c>
    </row>
    <row r="153" spans="2:16" s="17" customFormat="1" ht="20.100000000000001" customHeight="1" x14ac:dyDescent="0.25">
      <c r="B153" s="7" t="s">
        <v>14</v>
      </c>
      <c r="C153" s="18">
        <v>75</v>
      </c>
      <c r="D153" s="18">
        <v>600</v>
      </c>
      <c r="E153" s="18">
        <v>189</v>
      </c>
      <c r="F153" s="22" t="s">
        <v>2</v>
      </c>
      <c r="G153" s="23">
        <f>IF(rawdata[[#This Row],[Opening type]]="Standard",$C$10,$C$9)</f>
        <v>3.9500999999999999</v>
      </c>
      <c r="H153" s="11">
        <v>2.7</v>
      </c>
      <c r="I153" s="11">
        <v>4.2</v>
      </c>
      <c r="J153" s="12">
        <f t="shared" si="4"/>
        <v>0.75</v>
      </c>
      <c r="K15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3" s="13" t="str">
        <f>IF(rawdata[[#This Row],[Fhmatch 1]]="YES",((1-rawdata[[#This Row],[FWmin]]/rawdata[[#This Row],[FW]])+(1-rawdata[[#This Row],[FW]]/rawdata[[#This Row],[FWmax]]))/2,"")</f>
        <v/>
      </c>
      <c r="M15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3" s="30">
        <f>IFERROR(rawdata[[#This Row],[FWmin]]*2," - ")</f>
        <v>5.4</v>
      </c>
      <c r="O153" s="30">
        <f>IFERROR(rawdata[[#This Row],[FWmax]]*2," - ")</f>
        <v>8.4</v>
      </c>
      <c r="P153" s="13" t="str">
        <f>IF(rawdata[[#This Row],[Fhmatch 2]]="YES",((1-rawdata[[#This Row],[Fwmin 2]]/rawdata[[#This Row],[FW]])+(1-rawdata[[#This Row],[FW]]/rawdata[[#This Row],[FWmax 2]]))/2,"")</f>
        <v/>
      </c>
    </row>
    <row r="154" spans="2:16" s="17" customFormat="1" ht="20.100000000000001" customHeight="1" x14ac:dyDescent="0.25">
      <c r="B154" s="7" t="s">
        <v>14</v>
      </c>
      <c r="C154" s="18">
        <v>90</v>
      </c>
      <c r="D154" s="18">
        <v>350</v>
      </c>
      <c r="E154" s="18">
        <v>185</v>
      </c>
      <c r="F154" s="22" t="s">
        <v>1</v>
      </c>
      <c r="G154" s="23">
        <f>IF(rawdata[[#This Row],[Opening type]]="Standard",$C$10,$C$9)</f>
        <v>3.9500999999999999</v>
      </c>
      <c r="H154" s="11">
        <v>1.7</v>
      </c>
      <c r="I154" s="11">
        <v>2.5</v>
      </c>
      <c r="J154" s="12">
        <f t="shared" si="4"/>
        <v>1.2857142857142858</v>
      </c>
      <c r="K154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4" s="13" t="str">
        <f>IF(rawdata[[#This Row],[Fhmatch 1]]="YES",((1-rawdata[[#This Row],[FWmin]]/rawdata[[#This Row],[FW]])+(1-rawdata[[#This Row],[FW]]/rawdata[[#This Row],[FWmax]]))/2,"")</f>
        <v/>
      </c>
      <c r="M15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4" s="30">
        <f>IFERROR(rawdata[[#This Row],[FWmin]]*2," - ")</f>
        <v>3.4</v>
      </c>
      <c r="O154" s="30">
        <f>IFERROR(rawdata[[#This Row],[FWmax]]*2," - ")</f>
        <v>5</v>
      </c>
      <c r="P154" s="13" t="str">
        <f>IF(rawdata[[#This Row],[Fhmatch 2]]="YES",((1-rawdata[[#This Row],[Fwmin 2]]/rawdata[[#This Row],[FW]])+(1-rawdata[[#This Row],[FW]]/rawdata[[#This Row],[FWmax 2]]))/2,"")</f>
        <v/>
      </c>
    </row>
    <row r="155" spans="2:16" s="17" customFormat="1" ht="20.100000000000001" customHeight="1" x14ac:dyDescent="0.25">
      <c r="B155" s="7" t="s">
        <v>14</v>
      </c>
      <c r="C155" s="18">
        <v>90</v>
      </c>
      <c r="D155" s="18">
        <v>350</v>
      </c>
      <c r="E155" s="18">
        <v>185</v>
      </c>
      <c r="F155" s="22" t="s">
        <v>5</v>
      </c>
      <c r="G155" s="23">
        <f>IF(rawdata[[#This Row],[Opening type]]="Standard",$C$10,$C$9)</f>
        <v>3.9500999999999999</v>
      </c>
      <c r="H155" s="11">
        <v>2.1</v>
      </c>
      <c r="I155" s="11">
        <v>3.2</v>
      </c>
      <c r="J155" s="12">
        <f t="shared" si="4"/>
        <v>1.2857142857142858</v>
      </c>
      <c r="K155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5" s="13" t="str">
        <f>IF(rawdata[[#This Row],[Fhmatch 1]]="YES",((1-rawdata[[#This Row],[FWmin]]/rawdata[[#This Row],[FW]])+(1-rawdata[[#This Row],[FW]]/rawdata[[#This Row],[FWmax]]))/2,"")</f>
        <v/>
      </c>
      <c r="M15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5" s="30">
        <f>IFERROR(rawdata[[#This Row],[FWmin]]*2," - ")</f>
        <v>4.2</v>
      </c>
      <c r="O155" s="30">
        <f>IFERROR(rawdata[[#This Row],[FWmax]]*2," - ")</f>
        <v>6.4</v>
      </c>
      <c r="P155" s="13" t="str">
        <f>IF(rawdata[[#This Row],[Fhmatch 2]]="YES",((1-rawdata[[#This Row],[Fwmin 2]]/rawdata[[#This Row],[FW]])+(1-rawdata[[#This Row],[FW]]/rawdata[[#This Row],[FWmax 2]]))/2,"")</f>
        <v/>
      </c>
    </row>
    <row r="156" spans="2:16" s="17" customFormat="1" ht="20.100000000000001" customHeight="1" x14ac:dyDescent="0.25">
      <c r="B156" s="7" t="s">
        <v>14</v>
      </c>
      <c r="C156" s="18">
        <v>90</v>
      </c>
      <c r="D156" s="18">
        <v>350</v>
      </c>
      <c r="E156" s="18">
        <v>185</v>
      </c>
      <c r="F156" s="22" t="s">
        <v>2</v>
      </c>
      <c r="G156" s="23">
        <f>IF(rawdata[[#This Row],[Opening type]]="Standard",$C$10,$C$9)</f>
        <v>3.9500999999999999</v>
      </c>
      <c r="H156" s="11">
        <v>3</v>
      </c>
      <c r="I156" s="11">
        <v>4</v>
      </c>
      <c r="J156" s="12">
        <f t="shared" si="4"/>
        <v>1.2857142857142858</v>
      </c>
      <c r="K15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6" s="13" t="str">
        <f>IF(rawdata[[#This Row],[Fhmatch 1]]="YES",((1-rawdata[[#This Row],[FWmin]]/rawdata[[#This Row],[FW]])+(1-rawdata[[#This Row],[FW]]/rawdata[[#This Row],[FWmax]]))/2,"")</f>
        <v/>
      </c>
      <c r="M15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6" s="30">
        <f>IFERROR(rawdata[[#This Row],[FWmin]]*2," - ")</f>
        <v>6</v>
      </c>
      <c r="O156" s="30">
        <f>IFERROR(rawdata[[#This Row],[FWmax]]*2," - ")</f>
        <v>8</v>
      </c>
      <c r="P156" s="13" t="str">
        <f>IF(rawdata[[#This Row],[Fhmatch 2]]="YES",((1-rawdata[[#This Row],[Fwmin 2]]/rawdata[[#This Row],[FW]])+(1-rawdata[[#This Row],[FW]]/rawdata[[#This Row],[FWmax 2]]))/2,"")</f>
        <v/>
      </c>
    </row>
    <row r="157" spans="2:16" s="17" customFormat="1" ht="20.100000000000001" customHeight="1" x14ac:dyDescent="0.25">
      <c r="B157" s="7" t="s">
        <v>14</v>
      </c>
      <c r="C157" s="18">
        <v>90</v>
      </c>
      <c r="D157" s="18">
        <v>400</v>
      </c>
      <c r="E157" s="18">
        <v>185</v>
      </c>
      <c r="F157" s="22" t="s">
        <v>1</v>
      </c>
      <c r="G157" s="23">
        <f>IF(rawdata[[#This Row],[Opening type]]="Standard",$C$10,$C$9)</f>
        <v>3.9500999999999999</v>
      </c>
      <c r="H157" s="11">
        <v>1.3</v>
      </c>
      <c r="I157" s="11">
        <v>1.9</v>
      </c>
      <c r="J157" s="12">
        <f t="shared" si="4"/>
        <v>1.125</v>
      </c>
      <c r="K15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7" s="13" t="str">
        <f>IF(rawdata[[#This Row],[Fhmatch 1]]="YES",((1-rawdata[[#This Row],[FWmin]]/rawdata[[#This Row],[FW]])+(1-rawdata[[#This Row],[FW]]/rawdata[[#This Row],[FWmax]]))/2,"")</f>
        <v/>
      </c>
      <c r="M15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7" s="30">
        <f>IFERROR(rawdata[[#This Row],[FWmin]]*2," - ")</f>
        <v>2.6</v>
      </c>
      <c r="O157" s="30">
        <f>IFERROR(rawdata[[#This Row],[FWmax]]*2," - ")</f>
        <v>3.8</v>
      </c>
      <c r="P157" s="13" t="str">
        <f>IF(rawdata[[#This Row],[Fhmatch 2]]="YES",((1-rawdata[[#This Row],[Fwmin 2]]/rawdata[[#This Row],[FW]])+(1-rawdata[[#This Row],[FW]]/rawdata[[#This Row],[FWmax 2]]))/2,"")</f>
        <v/>
      </c>
    </row>
    <row r="158" spans="2:16" s="17" customFormat="1" ht="20.100000000000001" customHeight="1" x14ac:dyDescent="0.25">
      <c r="B158" s="7" t="s">
        <v>14</v>
      </c>
      <c r="C158" s="18">
        <v>90</v>
      </c>
      <c r="D158" s="18">
        <v>400</v>
      </c>
      <c r="E158" s="18">
        <v>185</v>
      </c>
      <c r="F158" s="22" t="s">
        <v>5</v>
      </c>
      <c r="G158" s="23">
        <f>IF(rawdata[[#This Row],[Opening type]]="Standard",$C$10,$C$9)</f>
        <v>3.9500999999999999</v>
      </c>
      <c r="H158" s="11">
        <v>1.9</v>
      </c>
      <c r="I158" s="11">
        <v>3</v>
      </c>
      <c r="J158" s="12">
        <f t="shared" si="4"/>
        <v>1.125</v>
      </c>
      <c r="K15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8" s="13" t="str">
        <f>IF(rawdata[[#This Row],[Fhmatch 1]]="YES",((1-rawdata[[#This Row],[FWmin]]/rawdata[[#This Row],[FW]])+(1-rawdata[[#This Row],[FW]]/rawdata[[#This Row],[FWmax]]))/2,"")</f>
        <v/>
      </c>
      <c r="M15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8" s="30">
        <f>IFERROR(rawdata[[#This Row],[FWmin]]*2," - ")</f>
        <v>3.8</v>
      </c>
      <c r="O158" s="30">
        <f>IFERROR(rawdata[[#This Row],[FWmax]]*2," - ")</f>
        <v>6</v>
      </c>
      <c r="P158" s="13" t="str">
        <f>IF(rawdata[[#This Row],[Fhmatch 2]]="YES",((1-rawdata[[#This Row],[Fwmin 2]]/rawdata[[#This Row],[FW]])+(1-rawdata[[#This Row],[FW]]/rawdata[[#This Row],[FWmax 2]]))/2,"")</f>
        <v/>
      </c>
    </row>
    <row r="159" spans="2:16" s="17" customFormat="1" ht="20.100000000000001" customHeight="1" x14ac:dyDescent="0.25">
      <c r="B159" s="7" t="s">
        <v>14</v>
      </c>
      <c r="C159" s="18">
        <v>90</v>
      </c>
      <c r="D159" s="18">
        <v>400</v>
      </c>
      <c r="E159" s="18">
        <v>185</v>
      </c>
      <c r="F159" s="22" t="s">
        <v>2</v>
      </c>
      <c r="G159" s="23">
        <f>IF(rawdata[[#This Row],[Opening type]]="Standard",$C$10,$C$9)</f>
        <v>3.9500999999999999</v>
      </c>
      <c r="H159" s="11">
        <v>2.8</v>
      </c>
      <c r="I159" s="11">
        <v>4</v>
      </c>
      <c r="J159" s="12">
        <f t="shared" si="4"/>
        <v>1.125</v>
      </c>
      <c r="K15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59" s="13" t="str">
        <f>IF(rawdata[[#This Row],[Fhmatch 1]]="YES",((1-rawdata[[#This Row],[FWmin]]/rawdata[[#This Row],[FW]])+(1-rawdata[[#This Row],[FW]]/rawdata[[#This Row],[FWmax]]))/2,"")</f>
        <v/>
      </c>
      <c r="M15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59" s="30">
        <f>IFERROR(rawdata[[#This Row],[FWmin]]*2," - ")</f>
        <v>5.6</v>
      </c>
      <c r="O159" s="30">
        <f>IFERROR(rawdata[[#This Row],[FWmax]]*2," - ")</f>
        <v>8</v>
      </c>
      <c r="P159" s="13" t="str">
        <f>IF(rawdata[[#This Row],[Fhmatch 2]]="YES",((1-rawdata[[#This Row],[Fwmin 2]]/rawdata[[#This Row],[FW]])+(1-rawdata[[#This Row],[FW]]/rawdata[[#This Row],[FWmax 2]]))/2,"")</f>
        <v/>
      </c>
    </row>
    <row r="160" spans="2:16" s="17" customFormat="1" ht="20.100000000000001" customHeight="1" x14ac:dyDescent="0.25">
      <c r="B160" s="7" t="s">
        <v>14</v>
      </c>
      <c r="C160" s="18">
        <v>90</v>
      </c>
      <c r="D160" s="18">
        <v>450</v>
      </c>
      <c r="E160" s="18">
        <v>185</v>
      </c>
      <c r="F160" s="22" t="s">
        <v>1</v>
      </c>
      <c r="G160" s="23">
        <f>IF(rawdata[[#This Row],[Opening type]]="Standard",$C$10,$C$9)</f>
        <v>3.9500999999999999</v>
      </c>
      <c r="H160" s="11">
        <v>1.1000000000000001</v>
      </c>
      <c r="I160" s="11">
        <v>1.5</v>
      </c>
      <c r="J160" s="12">
        <f t="shared" si="4"/>
        <v>1</v>
      </c>
      <c r="K16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0" s="13" t="str">
        <f>IF(rawdata[[#This Row],[Fhmatch 1]]="YES",((1-rawdata[[#This Row],[FWmin]]/rawdata[[#This Row],[FW]])+(1-rawdata[[#This Row],[FW]]/rawdata[[#This Row],[FWmax]]))/2,"")</f>
        <v/>
      </c>
      <c r="M16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0" s="30">
        <f>IFERROR(rawdata[[#This Row],[FWmin]]*2," - ")</f>
        <v>2.2000000000000002</v>
      </c>
      <c r="O160" s="30">
        <f>IFERROR(rawdata[[#This Row],[FWmax]]*2," - ")</f>
        <v>3</v>
      </c>
      <c r="P160" s="13" t="str">
        <f>IF(rawdata[[#This Row],[Fhmatch 2]]="YES",((1-rawdata[[#This Row],[Fwmin 2]]/rawdata[[#This Row],[FW]])+(1-rawdata[[#This Row],[FW]]/rawdata[[#This Row],[FWmax 2]]))/2,"")</f>
        <v/>
      </c>
    </row>
    <row r="161" spans="2:16" s="17" customFormat="1" ht="20.100000000000001" customHeight="1" x14ac:dyDescent="0.25">
      <c r="B161" s="7" t="s">
        <v>14</v>
      </c>
      <c r="C161" s="18">
        <v>90</v>
      </c>
      <c r="D161" s="18">
        <v>450</v>
      </c>
      <c r="E161" s="18">
        <v>185</v>
      </c>
      <c r="F161" s="22" t="s">
        <v>5</v>
      </c>
      <c r="G161" s="23">
        <f>IF(rawdata[[#This Row],[Opening type]]="Standard",$C$10,$C$9)</f>
        <v>3.9500999999999999</v>
      </c>
      <c r="H161" s="11">
        <v>1.5</v>
      </c>
      <c r="I161" s="11">
        <v>2.6</v>
      </c>
      <c r="J161" s="12">
        <f t="shared" si="4"/>
        <v>1</v>
      </c>
      <c r="K16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1" s="13" t="str">
        <f>IF(rawdata[[#This Row],[Fhmatch 1]]="YES",((1-rawdata[[#This Row],[FWmin]]/rawdata[[#This Row],[FW]])+(1-rawdata[[#This Row],[FW]]/rawdata[[#This Row],[FWmax]]))/2,"")</f>
        <v/>
      </c>
      <c r="M161" s="31" t="str">
        <f>IF(AND($C$4&gt;=rawdata[[#This Row],[KDmin]],$J$11=rawdata[[#This Row],[FHq]],rawdata[[#This Row],[FW]]/2&gt;=rawdata[[#This Row],[FWmin]],rawdata[[#This Row],[FW]]/2&lt;=rawdata[[#This Row],[FWmax]]),"YES"," - ")</f>
        <v>YES</v>
      </c>
      <c r="N161" s="30">
        <f>IFERROR(rawdata[[#This Row],[FWmin]]*2," - ")</f>
        <v>3</v>
      </c>
      <c r="O161" s="30">
        <f>IFERROR(rawdata[[#This Row],[FWmax]]*2," - ")</f>
        <v>5.2</v>
      </c>
      <c r="P161" s="13">
        <f>IF(rawdata[[#This Row],[Fhmatch 2]]="YES",((1-rawdata[[#This Row],[Fwmin 2]]/rawdata[[#This Row],[FW]])+(1-rawdata[[#This Row],[FW]]/rawdata[[#This Row],[FWmax 2]]))/2,"")</f>
        <v>0.24044547046520737</v>
      </c>
    </row>
    <row r="162" spans="2:16" s="17" customFormat="1" ht="20.100000000000001" customHeight="1" x14ac:dyDescent="0.25">
      <c r="B162" s="7" t="s">
        <v>14</v>
      </c>
      <c r="C162" s="18">
        <v>90</v>
      </c>
      <c r="D162" s="18">
        <v>450</v>
      </c>
      <c r="E162" s="18">
        <v>185</v>
      </c>
      <c r="F162" s="22" t="s">
        <v>2</v>
      </c>
      <c r="G162" s="23">
        <f>IF(rawdata[[#This Row],[Opening type]]="Standard",$C$10,$C$9)</f>
        <v>3.9500999999999999</v>
      </c>
      <c r="H162" s="11">
        <v>2.2000000000000002</v>
      </c>
      <c r="I162" s="11">
        <v>3.2</v>
      </c>
      <c r="J162" s="12">
        <f t="shared" si="4"/>
        <v>1</v>
      </c>
      <c r="K16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2" s="13" t="str">
        <f>IF(rawdata[[#This Row],[Fhmatch 1]]="YES",((1-rawdata[[#This Row],[FWmin]]/rawdata[[#This Row],[FW]])+(1-rawdata[[#This Row],[FW]]/rawdata[[#This Row],[FWmax]]))/2,"")</f>
        <v/>
      </c>
      <c r="M16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2" s="30">
        <f>IFERROR(rawdata[[#This Row],[FWmin]]*2," - ")</f>
        <v>4.4000000000000004</v>
      </c>
      <c r="O162" s="30">
        <f>IFERROR(rawdata[[#This Row],[FWmax]]*2," - ")</f>
        <v>6.4</v>
      </c>
      <c r="P162" s="13" t="str">
        <f>IF(rawdata[[#This Row],[Fhmatch 2]]="YES",((1-rawdata[[#This Row],[Fwmin 2]]/rawdata[[#This Row],[FW]])+(1-rawdata[[#This Row],[FW]]/rawdata[[#This Row],[FWmax 2]]))/2,"")</f>
        <v/>
      </c>
    </row>
    <row r="163" spans="2:16" s="17" customFormat="1" ht="20.100000000000001" customHeight="1" x14ac:dyDescent="0.25">
      <c r="B163" s="7" t="s">
        <v>14</v>
      </c>
      <c r="C163" s="18">
        <v>90</v>
      </c>
      <c r="D163" s="18">
        <v>500</v>
      </c>
      <c r="E163" s="18">
        <v>185</v>
      </c>
      <c r="F163" s="22" t="s">
        <v>1</v>
      </c>
      <c r="G163" s="23">
        <f>IF(rawdata[[#This Row],[Opening type]]="Standard",$C$10,$C$9)</f>
        <v>3.9500999999999999</v>
      </c>
      <c r="H163" s="11" t="s">
        <v>15</v>
      </c>
      <c r="I163" s="11" t="s">
        <v>15</v>
      </c>
      <c r="J163" s="12">
        <f t="shared" si="4"/>
        <v>0.9</v>
      </c>
      <c r="K16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3" s="13" t="str">
        <f>IF(rawdata[[#This Row],[Fhmatch 1]]="YES",((1-rawdata[[#This Row],[FWmin]]/rawdata[[#This Row],[FW]])+(1-rawdata[[#This Row],[FW]]/rawdata[[#This Row],[FWmax]]))/2,"")</f>
        <v/>
      </c>
      <c r="M16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3" s="30" t="str">
        <f>IFERROR(rawdata[[#This Row],[FWmin]]*2," - ")</f>
        <v xml:space="preserve"> - </v>
      </c>
      <c r="O163" s="30" t="str">
        <f>IFERROR(rawdata[[#This Row],[FWmax]]*2," - ")</f>
        <v xml:space="preserve"> - </v>
      </c>
      <c r="P163" s="13" t="str">
        <f>IF(rawdata[[#This Row],[Fhmatch 2]]="YES",((1-rawdata[[#This Row],[Fwmin 2]]/rawdata[[#This Row],[FW]])+(1-rawdata[[#This Row],[FW]]/rawdata[[#This Row],[FWmax 2]]))/2,"")</f>
        <v/>
      </c>
    </row>
    <row r="164" spans="2:16" s="17" customFormat="1" ht="20.100000000000001" customHeight="1" x14ac:dyDescent="0.25">
      <c r="B164" s="7" t="s">
        <v>14</v>
      </c>
      <c r="C164" s="18">
        <v>90</v>
      </c>
      <c r="D164" s="18">
        <v>500</v>
      </c>
      <c r="E164" s="18">
        <v>185</v>
      </c>
      <c r="F164" s="22" t="s">
        <v>5</v>
      </c>
      <c r="G164" s="23">
        <f>IF(rawdata[[#This Row],[Opening type]]="Standard",$C$10,$C$9)</f>
        <v>3.9500999999999999</v>
      </c>
      <c r="H164" s="11">
        <v>1.4</v>
      </c>
      <c r="I164" s="11">
        <v>2.4</v>
      </c>
      <c r="J164" s="12">
        <f t="shared" si="4"/>
        <v>0.9</v>
      </c>
      <c r="K164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4" s="13" t="str">
        <f>IF(rawdata[[#This Row],[Fhmatch 1]]="YES",((1-rawdata[[#This Row],[FWmin]]/rawdata[[#This Row],[FW]])+(1-rawdata[[#This Row],[FW]]/rawdata[[#This Row],[FWmax]]))/2,"")</f>
        <v/>
      </c>
      <c r="M16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4" s="30">
        <f>IFERROR(rawdata[[#This Row],[FWmin]]*2," - ")</f>
        <v>2.8</v>
      </c>
      <c r="O164" s="30">
        <f>IFERROR(rawdata[[#This Row],[FWmax]]*2," - ")</f>
        <v>4.8</v>
      </c>
      <c r="P164" s="13" t="str">
        <f>IF(rawdata[[#This Row],[Fhmatch 2]]="YES",((1-rawdata[[#This Row],[Fwmin 2]]/rawdata[[#This Row],[FW]])+(1-rawdata[[#This Row],[FW]]/rawdata[[#This Row],[FWmax 2]]))/2,"")</f>
        <v/>
      </c>
    </row>
    <row r="165" spans="2:16" s="17" customFormat="1" ht="20.100000000000001" customHeight="1" x14ac:dyDescent="0.25">
      <c r="B165" s="7" t="s">
        <v>14</v>
      </c>
      <c r="C165" s="18">
        <v>90</v>
      </c>
      <c r="D165" s="18">
        <v>500</v>
      </c>
      <c r="E165" s="18">
        <v>185</v>
      </c>
      <c r="F165" s="22" t="s">
        <v>2</v>
      </c>
      <c r="G165" s="23">
        <f>IF(rawdata[[#This Row],[Opening type]]="Standard",$C$10,$C$9)</f>
        <v>3.9500999999999999</v>
      </c>
      <c r="H165" s="11">
        <v>2</v>
      </c>
      <c r="I165" s="11">
        <v>2.9</v>
      </c>
      <c r="J165" s="12">
        <f t="shared" si="4"/>
        <v>0.9</v>
      </c>
      <c r="K165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5" s="13" t="str">
        <f>IF(rawdata[[#This Row],[Fhmatch 1]]="YES",((1-rawdata[[#This Row],[FWmin]]/rawdata[[#This Row],[FW]])+(1-rawdata[[#This Row],[FW]]/rawdata[[#This Row],[FWmax]]))/2,"")</f>
        <v/>
      </c>
      <c r="M16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5" s="30">
        <f>IFERROR(rawdata[[#This Row],[FWmin]]*2," - ")</f>
        <v>4</v>
      </c>
      <c r="O165" s="30">
        <f>IFERROR(rawdata[[#This Row],[FWmax]]*2," - ")</f>
        <v>5.8</v>
      </c>
      <c r="P165" s="13" t="str">
        <f>IF(rawdata[[#This Row],[Fhmatch 2]]="YES",((1-rawdata[[#This Row],[Fwmin 2]]/rawdata[[#This Row],[FW]])+(1-rawdata[[#This Row],[FW]]/rawdata[[#This Row],[FWmax 2]]))/2,"")</f>
        <v/>
      </c>
    </row>
    <row r="166" spans="2:16" s="17" customFormat="1" ht="20.100000000000001" customHeight="1" x14ac:dyDescent="0.25">
      <c r="B166" s="7" t="s">
        <v>14</v>
      </c>
      <c r="C166" s="18">
        <v>90</v>
      </c>
      <c r="D166" s="18">
        <v>550</v>
      </c>
      <c r="E166" s="18">
        <v>185</v>
      </c>
      <c r="F166" s="22" t="s">
        <v>1</v>
      </c>
      <c r="G166" s="23">
        <f>IF(rawdata[[#This Row],[Opening type]]="Standard",$C$10,$C$9)</f>
        <v>3.9500999999999999</v>
      </c>
      <c r="H166" s="11" t="s">
        <v>15</v>
      </c>
      <c r="I166" s="11" t="s">
        <v>15</v>
      </c>
      <c r="J166" s="12">
        <f t="shared" si="4"/>
        <v>0.81818181818181823</v>
      </c>
      <c r="K16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6" s="13" t="str">
        <f>IF(rawdata[[#This Row],[Fhmatch 1]]="YES",((1-rawdata[[#This Row],[FWmin]]/rawdata[[#This Row],[FW]])+(1-rawdata[[#This Row],[FW]]/rawdata[[#This Row],[FWmax]]))/2,"")</f>
        <v/>
      </c>
      <c r="M16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6" s="30" t="str">
        <f>IFERROR(rawdata[[#This Row],[FWmin]]*2," - ")</f>
        <v xml:space="preserve"> - </v>
      </c>
      <c r="O166" s="30" t="str">
        <f>IFERROR(rawdata[[#This Row],[FWmax]]*2," - ")</f>
        <v xml:space="preserve"> - </v>
      </c>
      <c r="P166" s="13" t="str">
        <f>IF(rawdata[[#This Row],[Fhmatch 2]]="YES",((1-rawdata[[#This Row],[Fwmin 2]]/rawdata[[#This Row],[FW]])+(1-rawdata[[#This Row],[FW]]/rawdata[[#This Row],[FWmax 2]]))/2,"")</f>
        <v/>
      </c>
    </row>
    <row r="167" spans="2:16" s="17" customFormat="1" ht="20.100000000000001" customHeight="1" x14ac:dyDescent="0.25">
      <c r="B167" s="7" t="s">
        <v>14</v>
      </c>
      <c r="C167" s="18">
        <v>90</v>
      </c>
      <c r="D167" s="18">
        <v>550</v>
      </c>
      <c r="E167" s="18">
        <v>185</v>
      </c>
      <c r="F167" s="22" t="s">
        <v>5</v>
      </c>
      <c r="G167" s="23">
        <f>IF(rawdata[[#This Row],[Opening type]]="Standard",$C$10,$C$9)</f>
        <v>3.9500999999999999</v>
      </c>
      <c r="H167" s="11">
        <v>1.3</v>
      </c>
      <c r="I167" s="11">
        <v>2.2000000000000002</v>
      </c>
      <c r="J167" s="12">
        <f t="shared" si="4"/>
        <v>0.81818181818181823</v>
      </c>
      <c r="K16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7" s="13" t="str">
        <f>IF(rawdata[[#This Row],[Fhmatch 1]]="YES",((1-rawdata[[#This Row],[FWmin]]/rawdata[[#This Row],[FW]])+(1-rawdata[[#This Row],[FW]]/rawdata[[#This Row],[FWmax]]))/2,"")</f>
        <v/>
      </c>
      <c r="M16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7" s="30">
        <f>IFERROR(rawdata[[#This Row],[FWmin]]*2," - ")</f>
        <v>2.6</v>
      </c>
      <c r="O167" s="30">
        <f>IFERROR(rawdata[[#This Row],[FWmax]]*2," - ")</f>
        <v>4.4000000000000004</v>
      </c>
      <c r="P167" s="13" t="str">
        <f>IF(rawdata[[#This Row],[Fhmatch 2]]="YES",((1-rawdata[[#This Row],[Fwmin 2]]/rawdata[[#This Row],[FW]])+(1-rawdata[[#This Row],[FW]]/rawdata[[#This Row],[FWmax 2]]))/2,"")</f>
        <v/>
      </c>
    </row>
    <row r="168" spans="2:16" s="17" customFormat="1" ht="20.100000000000001" customHeight="1" x14ac:dyDescent="0.25">
      <c r="B168" s="7" t="s">
        <v>14</v>
      </c>
      <c r="C168" s="18">
        <v>90</v>
      </c>
      <c r="D168" s="18">
        <v>550</v>
      </c>
      <c r="E168" s="18">
        <v>185</v>
      </c>
      <c r="F168" s="22" t="s">
        <v>2</v>
      </c>
      <c r="G168" s="23">
        <f>IF(rawdata[[#This Row],[Opening type]]="Standard",$C$10,$C$9)</f>
        <v>3.9500999999999999</v>
      </c>
      <c r="H168" s="11">
        <v>1.8</v>
      </c>
      <c r="I168" s="11">
        <v>2.8</v>
      </c>
      <c r="J168" s="12">
        <f t="shared" si="4"/>
        <v>0.81818181818181823</v>
      </c>
      <c r="K16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8" s="13" t="str">
        <f>IF(rawdata[[#This Row],[Fhmatch 1]]="YES",((1-rawdata[[#This Row],[FWmin]]/rawdata[[#This Row],[FW]])+(1-rawdata[[#This Row],[FW]]/rawdata[[#This Row],[FWmax]]))/2,"")</f>
        <v/>
      </c>
      <c r="M16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8" s="30">
        <f>IFERROR(rawdata[[#This Row],[FWmin]]*2," - ")</f>
        <v>3.6</v>
      </c>
      <c r="O168" s="30">
        <f>IFERROR(rawdata[[#This Row],[FWmax]]*2," - ")</f>
        <v>5.6</v>
      </c>
      <c r="P168" s="13" t="str">
        <f>IF(rawdata[[#This Row],[Fhmatch 2]]="YES",((1-rawdata[[#This Row],[Fwmin 2]]/rawdata[[#This Row],[FW]])+(1-rawdata[[#This Row],[FW]]/rawdata[[#This Row],[FWmax 2]]))/2,"")</f>
        <v/>
      </c>
    </row>
    <row r="169" spans="2:16" s="17" customFormat="1" ht="20.100000000000001" customHeight="1" x14ac:dyDescent="0.25">
      <c r="B169" s="7" t="s">
        <v>14</v>
      </c>
      <c r="C169" s="18">
        <v>90</v>
      </c>
      <c r="D169" s="18">
        <v>600</v>
      </c>
      <c r="E169" s="18">
        <v>185</v>
      </c>
      <c r="F169" s="22" t="s">
        <v>1</v>
      </c>
      <c r="G169" s="23">
        <f>IF(rawdata[[#This Row],[Opening type]]="Standard",$C$10,$C$9)</f>
        <v>3.9500999999999999</v>
      </c>
      <c r="H169" s="11" t="s">
        <v>15</v>
      </c>
      <c r="I169" s="11" t="s">
        <v>15</v>
      </c>
      <c r="J169" s="12">
        <f t="shared" si="4"/>
        <v>0.75</v>
      </c>
      <c r="K16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69" s="13" t="str">
        <f>IF(rawdata[[#This Row],[Fhmatch 1]]="YES",((1-rawdata[[#This Row],[FWmin]]/rawdata[[#This Row],[FW]])+(1-rawdata[[#This Row],[FW]]/rawdata[[#This Row],[FWmax]]))/2,"")</f>
        <v/>
      </c>
      <c r="M16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69" s="30" t="str">
        <f>IFERROR(rawdata[[#This Row],[FWmin]]*2," - ")</f>
        <v xml:space="preserve"> - </v>
      </c>
      <c r="O169" s="30" t="str">
        <f>IFERROR(rawdata[[#This Row],[FWmax]]*2," - ")</f>
        <v xml:space="preserve"> - </v>
      </c>
      <c r="P169" s="13" t="str">
        <f>IF(rawdata[[#This Row],[Fhmatch 2]]="YES",((1-rawdata[[#This Row],[Fwmin 2]]/rawdata[[#This Row],[FW]])+(1-rawdata[[#This Row],[FW]]/rawdata[[#This Row],[FWmax 2]]))/2,"")</f>
        <v/>
      </c>
    </row>
    <row r="170" spans="2:16" s="17" customFormat="1" ht="20.100000000000001" customHeight="1" x14ac:dyDescent="0.25">
      <c r="B170" s="7" t="s">
        <v>14</v>
      </c>
      <c r="C170" s="18">
        <v>90</v>
      </c>
      <c r="D170" s="18">
        <v>600</v>
      </c>
      <c r="E170" s="18">
        <v>185</v>
      </c>
      <c r="F170" s="22" t="s">
        <v>5</v>
      </c>
      <c r="G170" s="23">
        <f>IF(rawdata[[#This Row],[Opening type]]="Standard",$C$10,$C$9)</f>
        <v>3.9500999999999999</v>
      </c>
      <c r="H170" s="11">
        <v>1.3</v>
      </c>
      <c r="I170" s="11">
        <v>1.7</v>
      </c>
      <c r="J170" s="12">
        <f t="shared" si="4"/>
        <v>0.75</v>
      </c>
      <c r="K17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0" s="13" t="str">
        <f>IF(rawdata[[#This Row],[Fhmatch 1]]="YES",((1-rawdata[[#This Row],[FWmin]]/rawdata[[#This Row],[FW]])+(1-rawdata[[#This Row],[FW]]/rawdata[[#This Row],[FWmax]]))/2,"")</f>
        <v/>
      </c>
      <c r="M17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0" s="30">
        <f>IFERROR(rawdata[[#This Row],[FWmin]]*2," - ")</f>
        <v>2.6</v>
      </c>
      <c r="O170" s="30">
        <f>IFERROR(rawdata[[#This Row],[FWmax]]*2," - ")</f>
        <v>3.4</v>
      </c>
      <c r="P170" s="13" t="str">
        <f>IF(rawdata[[#This Row],[Fhmatch 2]]="YES",((1-rawdata[[#This Row],[Fwmin 2]]/rawdata[[#This Row],[FW]])+(1-rawdata[[#This Row],[FW]]/rawdata[[#This Row],[FWmax 2]]))/2,"")</f>
        <v/>
      </c>
    </row>
    <row r="171" spans="2:16" s="17" customFormat="1" ht="20.100000000000001" customHeight="1" x14ac:dyDescent="0.25">
      <c r="B171" s="7" t="s">
        <v>14</v>
      </c>
      <c r="C171" s="18">
        <v>90</v>
      </c>
      <c r="D171" s="18">
        <v>600</v>
      </c>
      <c r="E171" s="18">
        <v>185</v>
      </c>
      <c r="F171" s="22" t="s">
        <v>2</v>
      </c>
      <c r="G171" s="23">
        <f>IF(rawdata[[#This Row],[Opening type]]="Standard",$C$10,$C$9)</f>
        <v>3.9500999999999999</v>
      </c>
      <c r="H171" s="11">
        <v>1.5</v>
      </c>
      <c r="I171" s="11">
        <v>2.5</v>
      </c>
      <c r="J171" s="12">
        <f t="shared" si="4"/>
        <v>0.75</v>
      </c>
      <c r="K17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1" s="13" t="str">
        <f>IF(rawdata[[#This Row],[Fhmatch 1]]="YES",((1-rawdata[[#This Row],[FWmin]]/rawdata[[#This Row],[FW]])+(1-rawdata[[#This Row],[FW]]/rawdata[[#This Row],[FWmax]]))/2,"")</f>
        <v/>
      </c>
      <c r="M17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1" s="30">
        <f>IFERROR(rawdata[[#This Row],[FWmin]]*2," - ")</f>
        <v>3</v>
      </c>
      <c r="O171" s="30">
        <f>IFERROR(rawdata[[#This Row],[FWmax]]*2," - ")</f>
        <v>5</v>
      </c>
      <c r="P171" s="13" t="str">
        <f>IF(rawdata[[#This Row],[Fhmatch 2]]="YES",((1-rawdata[[#This Row],[Fwmin 2]]/rawdata[[#This Row],[FW]])+(1-rawdata[[#This Row],[FW]]/rawdata[[#This Row],[FWmax 2]]))/2,"")</f>
        <v/>
      </c>
    </row>
    <row r="172" spans="2:16" s="17" customFormat="1" ht="20.100000000000001" customHeight="1" x14ac:dyDescent="0.25">
      <c r="B172" s="7" t="s">
        <v>14</v>
      </c>
      <c r="C172" s="18">
        <v>110</v>
      </c>
      <c r="D172" s="18">
        <v>300</v>
      </c>
      <c r="E172" s="18">
        <v>190</v>
      </c>
      <c r="F172" s="22" t="s">
        <v>1</v>
      </c>
      <c r="G172" s="23">
        <f>IF(rawdata[[#This Row],[Opening type]]="Standard",$C$10,$C$9)</f>
        <v>3.9500999999999999</v>
      </c>
      <c r="H172" s="11">
        <v>1.5</v>
      </c>
      <c r="I172" s="11">
        <v>2.1</v>
      </c>
      <c r="J172" s="12">
        <f t="shared" si="4"/>
        <v>1.5</v>
      </c>
      <c r="K17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2" s="13" t="str">
        <f>IF(rawdata[[#This Row],[Fhmatch 1]]="YES",((1-rawdata[[#This Row],[FWmin]]/rawdata[[#This Row],[FW]])+(1-rawdata[[#This Row],[FW]]/rawdata[[#This Row],[FWmax]]))/2,"")</f>
        <v/>
      </c>
      <c r="M17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2" s="30">
        <f>IFERROR(rawdata[[#This Row],[FWmin]]*2," - ")</f>
        <v>3</v>
      </c>
      <c r="O172" s="30">
        <f>IFERROR(rawdata[[#This Row],[FWmax]]*2," - ")</f>
        <v>4.2</v>
      </c>
      <c r="P172" s="13" t="str">
        <f>IF(rawdata[[#This Row],[Fhmatch 2]]="YES",((1-rawdata[[#This Row],[Fwmin 2]]/rawdata[[#This Row],[FW]])+(1-rawdata[[#This Row],[FW]]/rawdata[[#This Row],[FWmax 2]]))/2,"")</f>
        <v/>
      </c>
    </row>
    <row r="173" spans="2:16" s="17" customFormat="1" ht="20.100000000000001" customHeight="1" x14ac:dyDescent="0.25">
      <c r="B173" s="7" t="s">
        <v>14</v>
      </c>
      <c r="C173" s="18">
        <v>110</v>
      </c>
      <c r="D173" s="18">
        <v>300</v>
      </c>
      <c r="E173" s="18">
        <v>190</v>
      </c>
      <c r="F173" s="22" t="s">
        <v>5</v>
      </c>
      <c r="G173" s="23">
        <f>IF(rawdata[[#This Row],[Opening type]]="Standard",$C$10,$C$9)</f>
        <v>3.9500999999999999</v>
      </c>
      <c r="H173" s="11">
        <v>2.1</v>
      </c>
      <c r="I173" s="11">
        <v>3</v>
      </c>
      <c r="J173" s="12">
        <f t="shared" ref="J173:J192" si="5">$C$2/D173</f>
        <v>1.5</v>
      </c>
      <c r="K17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3" s="13" t="str">
        <f>IF(rawdata[[#This Row],[Fhmatch 1]]="YES",((1-rawdata[[#This Row],[FWmin]]/rawdata[[#This Row],[FW]])+(1-rawdata[[#This Row],[FW]]/rawdata[[#This Row],[FWmax]]))/2,"")</f>
        <v/>
      </c>
      <c r="M17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3" s="30">
        <f>IFERROR(rawdata[[#This Row],[FWmin]]*2," - ")</f>
        <v>4.2</v>
      </c>
      <c r="O173" s="30">
        <f>IFERROR(rawdata[[#This Row],[FWmax]]*2," - ")</f>
        <v>6</v>
      </c>
      <c r="P173" s="13" t="str">
        <f>IF(rawdata[[#This Row],[Fhmatch 2]]="YES",((1-rawdata[[#This Row],[Fwmin 2]]/rawdata[[#This Row],[FW]])+(1-rawdata[[#This Row],[FW]]/rawdata[[#This Row],[FWmax 2]]))/2,"")</f>
        <v/>
      </c>
    </row>
    <row r="174" spans="2:16" s="17" customFormat="1" ht="20.100000000000001" customHeight="1" x14ac:dyDescent="0.25">
      <c r="B174" s="7" t="s">
        <v>14</v>
      </c>
      <c r="C174" s="18">
        <v>110</v>
      </c>
      <c r="D174" s="18">
        <v>300</v>
      </c>
      <c r="E174" s="18">
        <v>190</v>
      </c>
      <c r="F174" s="22" t="s">
        <v>2</v>
      </c>
      <c r="G174" s="23">
        <f>IF(rawdata[[#This Row],[Opening type]]="Standard",$C$10,$C$9)</f>
        <v>3.9500999999999999</v>
      </c>
      <c r="H174" s="11">
        <v>2.7</v>
      </c>
      <c r="I174" s="11">
        <v>4.0999999999999996</v>
      </c>
      <c r="J174" s="12">
        <f t="shared" si="5"/>
        <v>1.5</v>
      </c>
      <c r="K174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4" s="13" t="str">
        <f>IF(rawdata[[#This Row],[Fhmatch 1]]="YES",((1-rawdata[[#This Row],[FWmin]]/rawdata[[#This Row],[FW]])+(1-rawdata[[#This Row],[FW]]/rawdata[[#This Row],[FWmax]]))/2,"")</f>
        <v/>
      </c>
      <c r="M17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4" s="30">
        <f>IFERROR(rawdata[[#This Row],[FWmin]]*2," - ")</f>
        <v>5.4</v>
      </c>
      <c r="O174" s="30">
        <f>IFERROR(rawdata[[#This Row],[FWmax]]*2," - ")</f>
        <v>8.1999999999999993</v>
      </c>
      <c r="P174" s="13" t="str">
        <f>IF(rawdata[[#This Row],[Fhmatch 2]]="YES",((1-rawdata[[#This Row],[Fwmin 2]]/rawdata[[#This Row],[FW]])+(1-rawdata[[#This Row],[FW]]/rawdata[[#This Row],[FWmax 2]]))/2,"")</f>
        <v/>
      </c>
    </row>
    <row r="175" spans="2:16" s="17" customFormat="1" ht="20.100000000000001" customHeight="1" x14ac:dyDescent="0.25">
      <c r="B175" s="7" t="s">
        <v>14</v>
      </c>
      <c r="C175" s="18">
        <v>110</v>
      </c>
      <c r="D175" s="18">
        <v>350</v>
      </c>
      <c r="E175" s="18">
        <v>190</v>
      </c>
      <c r="F175" s="22" t="s">
        <v>1</v>
      </c>
      <c r="G175" s="23">
        <f>IF(rawdata[[#This Row],[Opening type]]="Standard",$C$10,$C$9)</f>
        <v>3.9500999999999999</v>
      </c>
      <c r="H175" s="11">
        <v>1.5</v>
      </c>
      <c r="I175" s="11">
        <v>2.1</v>
      </c>
      <c r="J175" s="12">
        <f t="shared" si="5"/>
        <v>1.2857142857142858</v>
      </c>
      <c r="K175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5" s="13" t="str">
        <f>IF(rawdata[[#This Row],[Fhmatch 1]]="YES",((1-rawdata[[#This Row],[FWmin]]/rawdata[[#This Row],[FW]])+(1-rawdata[[#This Row],[FW]]/rawdata[[#This Row],[FWmax]]))/2,"")</f>
        <v/>
      </c>
      <c r="M17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5" s="30">
        <f>IFERROR(rawdata[[#This Row],[FWmin]]*2," - ")</f>
        <v>3</v>
      </c>
      <c r="O175" s="30">
        <f>IFERROR(rawdata[[#This Row],[FWmax]]*2," - ")</f>
        <v>4.2</v>
      </c>
      <c r="P175" s="13" t="str">
        <f>IF(rawdata[[#This Row],[Fhmatch 2]]="YES",((1-rawdata[[#This Row],[Fwmin 2]]/rawdata[[#This Row],[FW]])+(1-rawdata[[#This Row],[FW]]/rawdata[[#This Row],[FWmax 2]]))/2,"")</f>
        <v/>
      </c>
    </row>
    <row r="176" spans="2:16" s="17" customFormat="1" ht="20.100000000000001" customHeight="1" x14ac:dyDescent="0.25">
      <c r="B176" s="7" t="s">
        <v>14</v>
      </c>
      <c r="C176" s="18">
        <v>110</v>
      </c>
      <c r="D176" s="18">
        <v>350</v>
      </c>
      <c r="E176" s="18">
        <v>190</v>
      </c>
      <c r="F176" s="22" t="s">
        <v>5</v>
      </c>
      <c r="G176" s="23">
        <f>IF(rawdata[[#This Row],[Opening type]]="Standard",$C$10,$C$9)</f>
        <v>3.9500999999999999</v>
      </c>
      <c r="H176" s="11">
        <v>1.9</v>
      </c>
      <c r="I176" s="11">
        <v>2.7</v>
      </c>
      <c r="J176" s="12">
        <f t="shared" si="5"/>
        <v>1.2857142857142858</v>
      </c>
      <c r="K17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6" s="13" t="str">
        <f>IF(rawdata[[#This Row],[Fhmatch 1]]="YES",((1-rawdata[[#This Row],[FWmin]]/rawdata[[#This Row],[FW]])+(1-rawdata[[#This Row],[FW]]/rawdata[[#This Row],[FWmax]]))/2,"")</f>
        <v/>
      </c>
      <c r="M17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6" s="30">
        <f>IFERROR(rawdata[[#This Row],[FWmin]]*2," - ")</f>
        <v>3.8</v>
      </c>
      <c r="O176" s="30">
        <f>IFERROR(rawdata[[#This Row],[FWmax]]*2," - ")</f>
        <v>5.4</v>
      </c>
      <c r="P176" s="13" t="str">
        <f>IF(rawdata[[#This Row],[Fhmatch 2]]="YES",((1-rawdata[[#This Row],[Fwmin 2]]/rawdata[[#This Row],[FW]])+(1-rawdata[[#This Row],[FW]]/rawdata[[#This Row],[FWmax 2]]))/2,"")</f>
        <v/>
      </c>
    </row>
    <row r="177" spans="2:16" s="17" customFormat="1" ht="20.100000000000001" customHeight="1" x14ac:dyDescent="0.25">
      <c r="B177" s="7" t="s">
        <v>14</v>
      </c>
      <c r="C177" s="18">
        <v>110</v>
      </c>
      <c r="D177" s="18">
        <v>350</v>
      </c>
      <c r="E177" s="18">
        <v>190</v>
      </c>
      <c r="F177" s="22" t="s">
        <v>2</v>
      </c>
      <c r="G177" s="23">
        <f>IF(rawdata[[#This Row],[Opening type]]="Standard",$C$10,$C$9)</f>
        <v>3.9500999999999999</v>
      </c>
      <c r="H177" s="11">
        <v>2.6</v>
      </c>
      <c r="I177" s="11">
        <v>3.7</v>
      </c>
      <c r="J177" s="12">
        <f t="shared" si="5"/>
        <v>1.2857142857142858</v>
      </c>
      <c r="K17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7" s="13" t="str">
        <f>IF(rawdata[[#This Row],[Fhmatch 1]]="YES",((1-rawdata[[#This Row],[FWmin]]/rawdata[[#This Row],[FW]])+(1-rawdata[[#This Row],[FW]]/rawdata[[#This Row],[FWmax]]))/2,"")</f>
        <v/>
      </c>
      <c r="M17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7" s="30">
        <f>IFERROR(rawdata[[#This Row],[FWmin]]*2," - ")</f>
        <v>5.2</v>
      </c>
      <c r="O177" s="30">
        <f>IFERROR(rawdata[[#This Row],[FWmax]]*2," - ")</f>
        <v>7.4</v>
      </c>
      <c r="P177" s="13" t="str">
        <f>IF(rawdata[[#This Row],[Fhmatch 2]]="YES",((1-rawdata[[#This Row],[Fwmin 2]]/rawdata[[#This Row],[FW]])+(1-rawdata[[#This Row],[FW]]/rawdata[[#This Row],[FWmax 2]]))/2,"")</f>
        <v/>
      </c>
    </row>
    <row r="178" spans="2:16" s="17" customFormat="1" ht="20.100000000000001" customHeight="1" x14ac:dyDescent="0.25">
      <c r="B178" s="7" t="s">
        <v>14</v>
      </c>
      <c r="C178" s="18">
        <v>110</v>
      </c>
      <c r="D178" s="18">
        <v>400</v>
      </c>
      <c r="E178" s="18">
        <v>190</v>
      </c>
      <c r="F178" s="22" t="s">
        <v>1</v>
      </c>
      <c r="G178" s="23">
        <f>IF(rawdata[[#This Row],[Opening type]]="Standard",$C$10,$C$9)</f>
        <v>3.9500999999999999</v>
      </c>
      <c r="H178" s="11">
        <v>1.1000000000000001</v>
      </c>
      <c r="I178" s="11">
        <v>1.5</v>
      </c>
      <c r="J178" s="12">
        <f t="shared" si="5"/>
        <v>1.125</v>
      </c>
      <c r="K17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8" s="13" t="str">
        <f>IF(rawdata[[#This Row],[Fhmatch 1]]="YES",((1-rawdata[[#This Row],[FWmin]]/rawdata[[#This Row],[FW]])+(1-rawdata[[#This Row],[FW]]/rawdata[[#This Row],[FWmax]]))/2,"")</f>
        <v/>
      </c>
      <c r="M17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8" s="30">
        <f>IFERROR(rawdata[[#This Row],[FWmin]]*2," - ")</f>
        <v>2.2000000000000002</v>
      </c>
      <c r="O178" s="30">
        <f>IFERROR(rawdata[[#This Row],[FWmax]]*2," - ")</f>
        <v>3</v>
      </c>
      <c r="P178" s="13" t="str">
        <f>IF(rawdata[[#This Row],[Fhmatch 2]]="YES",((1-rawdata[[#This Row],[Fwmin 2]]/rawdata[[#This Row],[FW]])+(1-rawdata[[#This Row],[FW]]/rawdata[[#This Row],[FWmax 2]]))/2,"")</f>
        <v/>
      </c>
    </row>
    <row r="179" spans="2:16" s="17" customFormat="1" ht="20.100000000000001" customHeight="1" x14ac:dyDescent="0.25">
      <c r="B179" s="7" t="s">
        <v>14</v>
      </c>
      <c r="C179" s="18">
        <v>110</v>
      </c>
      <c r="D179" s="18">
        <v>400</v>
      </c>
      <c r="E179" s="18">
        <v>190</v>
      </c>
      <c r="F179" s="22" t="s">
        <v>5</v>
      </c>
      <c r="G179" s="23">
        <f>IF(rawdata[[#This Row],[Opening type]]="Standard",$C$10,$C$9)</f>
        <v>3.9500999999999999</v>
      </c>
      <c r="H179" s="11">
        <v>1.5</v>
      </c>
      <c r="I179" s="11">
        <v>2.5</v>
      </c>
      <c r="J179" s="12">
        <f t="shared" si="5"/>
        <v>1.125</v>
      </c>
      <c r="K17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79" s="13" t="str">
        <f>IF(rawdata[[#This Row],[Fhmatch 1]]="YES",((1-rawdata[[#This Row],[FWmin]]/rawdata[[#This Row],[FW]])+(1-rawdata[[#This Row],[FW]]/rawdata[[#This Row],[FWmax]]))/2,"")</f>
        <v/>
      </c>
      <c r="M17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79" s="30">
        <f>IFERROR(rawdata[[#This Row],[FWmin]]*2," - ")</f>
        <v>3</v>
      </c>
      <c r="O179" s="30">
        <f>IFERROR(rawdata[[#This Row],[FWmax]]*2," - ")</f>
        <v>5</v>
      </c>
      <c r="P179" s="13" t="str">
        <f>IF(rawdata[[#This Row],[Fhmatch 2]]="YES",((1-rawdata[[#This Row],[Fwmin 2]]/rawdata[[#This Row],[FW]])+(1-rawdata[[#This Row],[FW]]/rawdata[[#This Row],[FWmax 2]]))/2,"")</f>
        <v/>
      </c>
    </row>
    <row r="180" spans="2:16" s="17" customFormat="1" ht="20.100000000000001" customHeight="1" x14ac:dyDescent="0.25">
      <c r="B180" s="7" t="s">
        <v>14</v>
      </c>
      <c r="C180" s="18">
        <v>110</v>
      </c>
      <c r="D180" s="18">
        <v>400</v>
      </c>
      <c r="E180" s="18">
        <v>190</v>
      </c>
      <c r="F180" s="22" t="s">
        <v>2</v>
      </c>
      <c r="G180" s="23">
        <f>IF(rawdata[[#This Row],[Opening type]]="Standard",$C$10,$C$9)</f>
        <v>3.9500999999999999</v>
      </c>
      <c r="H180" s="11">
        <v>2.2000000000000002</v>
      </c>
      <c r="I180" s="11">
        <v>3.5</v>
      </c>
      <c r="J180" s="12">
        <f t="shared" si="5"/>
        <v>1.125</v>
      </c>
      <c r="K18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0" s="13" t="str">
        <f>IF(rawdata[[#This Row],[Fhmatch 1]]="YES",((1-rawdata[[#This Row],[FWmin]]/rawdata[[#This Row],[FW]])+(1-rawdata[[#This Row],[FW]]/rawdata[[#This Row],[FWmax]]))/2,"")</f>
        <v/>
      </c>
      <c r="M18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0" s="30">
        <f>IFERROR(rawdata[[#This Row],[FWmin]]*2," - ")</f>
        <v>4.4000000000000004</v>
      </c>
      <c r="O180" s="30">
        <f>IFERROR(rawdata[[#This Row],[FWmax]]*2," - ")</f>
        <v>7</v>
      </c>
      <c r="P180" s="13" t="str">
        <f>IF(rawdata[[#This Row],[Fhmatch 2]]="YES",((1-rawdata[[#This Row],[Fwmin 2]]/rawdata[[#This Row],[FW]])+(1-rawdata[[#This Row],[FW]]/rawdata[[#This Row],[FWmax 2]]))/2,"")</f>
        <v/>
      </c>
    </row>
    <row r="181" spans="2:16" s="17" customFormat="1" ht="20.100000000000001" customHeight="1" x14ac:dyDescent="0.25">
      <c r="B181" s="7" t="s">
        <v>14</v>
      </c>
      <c r="C181" s="18">
        <v>110</v>
      </c>
      <c r="D181" s="18">
        <v>450</v>
      </c>
      <c r="E181" s="18">
        <v>190</v>
      </c>
      <c r="F181" s="22" t="s">
        <v>1</v>
      </c>
      <c r="G181" s="23">
        <f>IF(rawdata[[#This Row],[Opening type]]="Standard",$C$10,$C$9)</f>
        <v>3.9500999999999999</v>
      </c>
      <c r="H181" s="11">
        <v>1</v>
      </c>
      <c r="I181" s="11">
        <v>1.3</v>
      </c>
      <c r="J181" s="12">
        <f t="shared" si="5"/>
        <v>1</v>
      </c>
      <c r="K18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1" s="13" t="str">
        <f>IF(rawdata[[#This Row],[Fhmatch 1]]="YES",((1-rawdata[[#This Row],[FWmin]]/rawdata[[#This Row],[FW]])+(1-rawdata[[#This Row],[FW]]/rawdata[[#This Row],[FWmax]]))/2,"")</f>
        <v/>
      </c>
      <c r="M18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1" s="30">
        <f>IFERROR(rawdata[[#This Row],[FWmin]]*2," - ")</f>
        <v>2</v>
      </c>
      <c r="O181" s="30">
        <f>IFERROR(rawdata[[#This Row],[FWmax]]*2," - ")</f>
        <v>2.6</v>
      </c>
      <c r="P181" s="13" t="str">
        <f>IF(rawdata[[#This Row],[Fhmatch 2]]="YES",((1-rawdata[[#This Row],[Fwmin 2]]/rawdata[[#This Row],[FW]])+(1-rawdata[[#This Row],[FW]]/rawdata[[#This Row],[FWmax 2]]))/2,"")</f>
        <v/>
      </c>
    </row>
    <row r="182" spans="2:16" s="17" customFormat="1" ht="20.100000000000001" customHeight="1" x14ac:dyDescent="0.25">
      <c r="B182" s="7" t="s">
        <v>14</v>
      </c>
      <c r="C182" s="18">
        <v>110</v>
      </c>
      <c r="D182" s="18">
        <v>450</v>
      </c>
      <c r="E182" s="18">
        <v>190</v>
      </c>
      <c r="F182" s="22" t="s">
        <v>5</v>
      </c>
      <c r="G182" s="23">
        <f>IF(rawdata[[#This Row],[Opening type]]="Standard",$C$10,$C$9)</f>
        <v>3.9500999999999999</v>
      </c>
      <c r="H182" s="11">
        <v>1.3</v>
      </c>
      <c r="I182" s="11">
        <v>2.2999999999999998</v>
      </c>
      <c r="J182" s="12">
        <f t="shared" si="5"/>
        <v>1</v>
      </c>
      <c r="K18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2" s="13" t="str">
        <f>IF(rawdata[[#This Row],[Fhmatch 1]]="YES",((1-rawdata[[#This Row],[FWmin]]/rawdata[[#This Row],[FW]])+(1-rawdata[[#This Row],[FW]]/rawdata[[#This Row],[FWmax]]))/2,"")</f>
        <v/>
      </c>
      <c r="M182" s="31" t="str">
        <f>IF(AND($C$4&gt;=rawdata[[#This Row],[KDmin]],$J$11=rawdata[[#This Row],[FHq]],rawdata[[#This Row],[FW]]/2&gt;=rawdata[[#This Row],[FWmin]],rawdata[[#This Row],[FW]]/2&lt;=rawdata[[#This Row],[FWmax]]),"YES"," - ")</f>
        <v>YES</v>
      </c>
      <c r="N182" s="30">
        <f>IFERROR(rawdata[[#This Row],[FWmin]]*2," - ")</f>
        <v>2.6</v>
      </c>
      <c r="O182" s="30">
        <f>IFERROR(rawdata[[#This Row],[FWmax]]*2," - ")</f>
        <v>4.5999999999999996</v>
      </c>
      <c r="P182" s="13">
        <f>IF(rawdata[[#This Row],[Fhmatch 2]]="YES",((1-rawdata[[#This Row],[Fwmin 2]]/rawdata[[#This Row],[FW]])+(1-rawdata[[#This Row],[FW]]/rawdata[[#This Row],[FWmax 2]]))/2,"")</f>
        <v>0.24153571208433905</v>
      </c>
    </row>
    <row r="183" spans="2:16" s="17" customFormat="1" ht="20.100000000000001" customHeight="1" x14ac:dyDescent="0.25">
      <c r="B183" s="7" t="s">
        <v>14</v>
      </c>
      <c r="C183" s="18">
        <v>110</v>
      </c>
      <c r="D183" s="18">
        <v>450</v>
      </c>
      <c r="E183" s="18">
        <v>190</v>
      </c>
      <c r="F183" s="22" t="s">
        <v>2</v>
      </c>
      <c r="G183" s="23">
        <f>IF(rawdata[[#This Row],[Opening type]]="Standard",$C$10,$C$9)</f>
        <v>3.9500999999999999</v>
      </c>
      <c r="H183" s="11">
        <v>2</v>
      </c>
      <c r="I183" s="11">
        <v>2.9</v>
      </c>
      <c r="J183" s="12">
        <f t="shared" si="5"/>
        <v>1</v>
      </c>
      <c r="K183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3" s="13" t="str">
        <f>IF(rawdata[[#This Row],[Fhmatch 1]]="YES",((1-rawdata[[#This Row],[FWmin]]/rawdata[[#This Row],[FW]])+(1-rawdata[[#This Row],[FW]]/rawdata[[#This Row],[FWmax]]))/2,"")</f>
        <v/>
      </c>
      <c r="M183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3" s="30">
        <f>IFERROR(rawdata[[#This Row],[FWmin]]*2," - ")</f>
        <v>4</v>
      </c>
      <c r="O183" s="30">
        <f>IFERROR(rawdata[[#This Row],[FWmax]]*2," - ")</f>
        <v>5.8</v>
      </c>
      <c r="P183" s="13" t="str">
        <f>IF(rawdata[[#This Row],[Fhmatch 2]]="YES",((1-rawdata[[#This Row],[Fwmin 2]]/rawdata[[#This Row],[FW]])+(1-rawdata[[#This Row],[FW]]/rawdata[[#This Row],[FWmax 2]]))/2,"")</f>
        <v/>
      </c>
    </row>
    <row r="184" spans="2:16" s="17" customFormat="1" ht="20.100000000000001" customHeight="1" x14ac:dyDescent="0.25">
      <c r="B184" s="7" t="s">
        <v>14</v>
      </c>
      <c r="C184" s="18">
        <v>110</v>
      </c>
      <c r="D184" s="18">
        <v>500</v>
      </c>
      <c r="E184" s="18">
        <v>190</v>
      </c>
      <c r="F184" s="22" t="s">
        <v>1</v>
      </c>
      <c r="G184" s="23">
        <f>IF(rawdata[[#This Row],[Opening type]]="Standard",$C$10,$C$9)</f>
        <v>3.9500999999999999</v>
      </c>
      <c r="H184" s="11" t="s">
        <v>15</v>
      </c>
      <c r="I184" s="11" t="s">
        <v>15</v>
      </c>
      <c r="J184" s="12">
        <f t="shared" si="5"/>
        <v>0.9</v>
      </c>
      <c r="K184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4" s="13" t="str">
        <f>IF(rawdata[[#This Row],[Fhmatch 1]]="YES",((1-rawdata[[#This Row],[FWmin]]/rawdata[[#This Row],[FW]])+(1-rawdata[[#This Row],[FW]]/rawdata[[#This Row],[FWmax]]))/2,"")</f>
        <v/>
      </c>
      <c r="M184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4" s="30" t="str">
        <f>IFERROR(rawdata[[#This Row],[FWmin]]*2," - ")</f>
        <v xml:space="preserve"> - </v>
      </c>
      <c r="O184" s="30" t="str">
        <f>IFERROR(rawdata[[#This Row],[FWmax]]*2," - ")</f>
        <v xml:space="preserve"> - </v>
      </c>
      <c r="P184" s="13" t="str">
        <f>IF(rawdata[[#This Row],[Fhmatch 2]]="YES",((1-rawdata[[#This Row],[Fwmin 2]]/rawdata[[#This Row],[FW]])+(1-rawdata[[#This Row],[FW]]/rawdata[[#This Row],[FWmax 2]]))/2,"")</f>
        <v/>
      </c>
    </row>
    <row r="185" spans="2:16" s="17" customFormat="1" ht="20.100000000000001" customHeight="1" x14ac:dyDescent="0.25">
      <c r="B185" s="7" t="s">
        <v>14</v>
      </c>
      <c r="C185" s="18">
        <v>110</v>
      </c>
      <c r="D185" s="18">
        <v>500</v>
      </c>
      <c r="E185" s="18">
        <v>190</v>
      </c>
      <c r="F185" s="22" t="s">
        <v>5</v>
      </c>
      <c r="G185" s="23">
        <f>IF(rawdata[[#This Row],[Opening type]]="Standard",$C$10,$C$9)</f>
        <v>3.9500999999999999</v>
      </c>
      <c r="H185" s="11">
        <v>1.2</v>
      </c>
      <c r="I185" s="11">
        <v>1.7</v>
      </c>
      <c r="J185" s="12">
        <f t="shared" si="5"/>
        <v>0.9</v>
      </c>
      <c r="K185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5" s="13" t="str">
        <f>IF(rawdata[[#This Row],[Fhmatch 1]]="YES",((1-rawdata[[#This Row],[FWmin]]/rawdata[[#This Row],[FW]])+(1-rawdata[[#This Row],[FW]]/rawdata[[#This Row],[FWmax]]))/2,"")</f>
        <v/>
      </c>
      <c r="M185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5" s="30">
        <f>IFERROR(rawdata[[#This Row],[FWmin]]*2," - ")</f>
        <v>2.4</v>
      </c>
      <c r="O185" s="30">
        <f>IFERROR(rawdata[[#This Row],[FWmax]]*2," - ")</f>
        <v>3.4</v>
      </c>
      <c r="P185" s="13" t="str">
        <f>IF(rawdata[[#This Row],[Fhmatch 2]]="YES",((1-rawdata[[#This Row],[Fwmin 2]]/rawdata[[#This Row],[FW]])+(1-rawdata[[#This Row],[FW]]/rawdata[[#This Row],[FWmax 2]]))/2,"")</f>
        <v/>
      </c>
    </row>
    <row r="186" spans="2:16" s="17" customFormat="1" ht="20.100000000000001" customHeight="1" x14ac:dyDescent="0.25">
      <c r="B186" s="7" t="s">
        <v>14</v>
      </c>
      <c r="C186" s="18">
        <v>110</v>
      </c>
      <c r="D186" s="18">
        <v>500</v>
      </c>
      <c r="E186" s="18">
        <v>190</v>
      </c>
      <c r="F186" s="22" t="s">
        <v>2</v>
      </c>
      <c r="G186" s="23">
        <f>IF(rawdata[[#This Row],[Opening type]]="Standard",$C$10,$C$9)</f>
        <v>3.9500999999999999</v>
      </c>
      <c r="H186" s="11">
        <v>1.6</v>
      </c>
      <c r="I186" s="11">
        <v>2.7</v>
      </c>
      <c r="J186" s="12">
        <f t="shared" si="5"/>
        <v>0.9</v>
      </c>
      <c r="K186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6" s="13" t="str">
        <f>IF(rawdata[[#This Row],[Fhmatch 1]]="YES",((1-rawdata[[#This Row],[FWmin]]/rawdata[[#This Row],[FW]])+(1-rawdata[[#This Row],[FW]]/rawdata[[#This Row],[FWmax]]))/2,"")</f>
        <v/>
      </c>
      <c r="M186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6" s="30">
        <f>IFERROR(rawdata[[#This Row],[FWmin]]*2," - ")</f>
        <v>3.2</v>
      </c>
      <c r="O186" s="30">
        <f>IFERROR(rawdata[[#This Row],[FWmax]]*2," - ")</f>
        <v>5.4</v>
      </c>
      <c r="P186" s="13" t="str">
        <f>IF(rawdata[[#This Row],[Fhmatch 2]]="YES",((1-rawdata[[#This Row],[Fwmin 2]]/rawdata[[#This Row],[FW]])+(1-rawdata[[#This Row],[FW]]/rawdata[[#This Row],[FWmax 2]]))/2,"")</f>
        <v/>
      </c>
    </row>
    <row r="187" spans="2:16" s="17" customFormat="1" ht="20.100000000000001" customHeight="1" x14ac:dyDescent="0.25">
      <c r="B187" s="7" t="s">
        <v>14</v>
      </c>
      <c r="C187" s="18">
        <v>110</v>
      </c>
      <c r="D187" s="18">
        <v>550</v>
      </c>
      <c r="E187" s="18">
        <v>190</v>
      </c>
      <c r="F187" s="22" t="s">
        <v>1</v>
      </c>
      <c r="G187" s="23">
        <f>IF(rawdata[[#This Row],[Opening type]]="Standard",$C$10,$C$9)</f>
        <v>3.9500999999999999</v>
      </c>
      <c r="H187" s="11" t="s">
        <v>15</v>
      </c>
      <c r="I187" s="11" t="s">
        <v>15</v>
      </c>
      <c r="J187" s="12">
        <f t="shared" si="5"/>
        <v>0.81818181818181823</v>
      </c>
      <c r="K187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7" s="13" t="str">
        <f>IF(rawdata[[#This Row],[Fhmatch 1]]="YES",((1-rawdata[[#This Row],[FWmin]]/rawdata[[#This Row],[FW]])+(1-rawdata[[#This Row],[FW]]/rawdata[[#This Row],[FWmax]]))/2,"")</f>
        <v/>
      </c>
      <c r="M187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7" s="30" t="str">
        <f>IFERROR(rawdata[[#This Row],[FWmin]]*2," - ")</f>
        <v xml:space="preserve"> - </v>
      </c>
      <c r="O187" s="30" t="str">
        <f>IFERROR(rawdata[[#This Row],[FWmax]]*2," - ")</f>
        <v xml:space="preserve"> - </v>
      </c>
      <c r="P187" s="13" t="str">
        <f>IF(rawdata[[#This Row],[Fhmatch 2]]="YES",((1-rawdata[[#This Row],[Fwmin 2]]/rawdata[[#This Row],[FW]])+(1-rawdata[[#This Row],[FW]]/rawdata[[#This Row],[FWmax 2]]))/2,"")</f>
        <v/>
      </c>
    </row>
    <row r="188" spans="2:16" s="17" customFormat="1" ht="20.100000000000001" customHeight="1" x14ac:dyDescent="0.25">
      <c r="B188" s="7" t="s">
        <v>14</v>
      </c>
      <c r="C188" s="18">
        <v>110</v>
      </c>
      <c r="D188" s="18">
        <v>550</v>
      </c>
      <c r="E188" s="18">
        <v>190</v>
      </c>
      <c r="F188" s="22" t="s">
        <v>5</v>
      </c>
      <c r="G188" s="23">
        <f>IF(rawdata[[#This Row],[Opening type]]="Standard",$C$10,$C$9)</f>
        <v>3.9500999999999999</v>
      </c>
      <c r="H188" s="11">
        <v>1.2</v>
      </c>
      <c r="I188" s="11">
        <v>1.7</v>
      </c>
      <c r="J188" s="12">
        <f t="shared" si="5"/>
        <v>0.81818181818181823</v>
      </c>
      <c r="K188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8" s="13" t="str">
        <f>IF(rawdata[[#This Row],[Fhmatch 1]]="YES",((1-rawdata[[#This Row],[FWmin]]/rawdata[[#This Row],[FW]])+(1-rawdata[[#This Row],[FW]]/rawdata[[#This Row],[FWmax]]))/2,"")</f>
        <v/>
      </c>
      <c r="M188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8" s="30">
        <f>IFERROR(rawdata[[#This Row],[FWmin]]*2," - ")</f>
        <v>2.4</v>
      </c>
      <c r="O188" s="30">
        <f>IFERROR(rawdata[[#This Row],[FWmax]]*2," - ")</f>
        <v>3.4</v>
      </c>
      <c r="P188" s="13" t="str">
        <f>IF(rawdata[[#This Row],[Fhmatch 2]]="YES",((1-rawdata[[#This Row],[Fwmin 2]]/rawdata[[#This Row],[FW]])+(1-rawdata[[#This Row],[FW]]/rawdata[[#This Row],[FWmax 2]]))/2,"")</f>
        <v/>
      </c>
    </row>
    <row r="189" spans="2:16" s="17" customFormat="1" ht="20.100000000000001" customHeight="1" x14ac:dyDescent="0.25">
      <c r="B189" s="7" t="s">
        <v>14</v>
      </c>
      <c r="C189" s="18">
        <v>110</v>
      </c>
      <c r="D189" s="18">
        <v>550</v>
      </c>
      <c r="E189" s="18">
        <v>190</v>
      </c>
      <c r="F189" s="22" t="s">
        <v>2</v>
      </c>
      <c r="G189" s="23">
        <f>IF(rawdata[[#This Row],[Opening type]]="Standard",$C$10,$C$9)</f>
        <v>3.9500999999999999</v>
      </c>
      <c r="H189" s="11">
        <v>1.5</v>
      </c>
      <c r="I189" s="11">
        <v>2.2999999999999998</v>
      </c>
      <c r="J189" s="12">
        <f t="shared" si="5"/>
        <v>0.81818181818181823</v>
      </c>
      <c r="K189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89" s="13" t="str">
        <f>IF(rawdata[[#This Row],[Fhmatch 1]]="YES",((1-rawdata[[#This Row],[FWmin]]/rawdata[[#This Row],[FW]])+(1-rawdata[[#This Row],[FW]]/rawdata[[#This Row],[FWmax]]))/2,"")</f>
        <v/>
      </c>
      <c r="M189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89" s="30">
        <f>IFERROR(rawdata[[#This Row],[FWmin]]*2," - ")</f>
        <v>3</v>
      </c>
      <c r="O189" s="30">
        <f>IFERROR(rawdata[[#This Row],[FWmax]]*2," - ")</f>
        <v>4.5999999999999996</v>
      </c>
      <c r="P189" s="13" t="str">
        <f>IF(rawdata[[#This Row],[Fhmatch 2]]="YES",((1-rawdata[[#This Row],[Fwmin 2]]/rawdata[[#This Row],[FW]])+(1-rawdata[[#This Row],[FW]]/rawdata[[#This Row],[FWmax 2]]))/2,"")</f>
        <v/>
      </c>
    </row>
    <row r="190" spans="2:16" s="17" customFormat="1" ht="20.100000000000001" customHeight="1" x14ac:dyDescent="0.25">
      <c r="B190" s="7" t="s">
        <v>14</v>
      </c>
      <c r="C190" s="18">
        <v>110</v>
      </c>
      <c r="D190" s="18">
        <v>600</v>
      </c>
      <c r="E190" s="18">
        <v>190</v>
      </c>
      <c r="F190" s="22" t="s">
        <v>1</v>
      </c>
      <c r="G190" s="23">
        <f>IF(rawdata[[#This Row],[Opening type]]="Standard",$C$10,$C$9)</f>
        <v>3.9500999999999999</v>
      </c>
      <c r="H190" s="11" t="s">
        <v>15</v>
      </c>
      <c r="I190" s="11" t="s">
        <v>15</v>
      </c>
      <c r="J190" s="12">
        <f t="shared" si="5"/>
        <v>0.75</v>
      </c>
      <c r="K190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90" s="13" t="str">
        <f>IF(rawdata[[#This Row],[Fhmatch 1]]="YES",((1-rawdata[[#This Row],[FWmin]]/rawdata[[#This Row],[FW]])+(1-rawdata[[#This Row],[FW]]/rawdata[[#This Row],[FWmax]]))/2,"")</f>
        <v/>
      </c>
      <c r="M190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90" s="30" t="str">
        <f>IFERROR(rawdata[[#This Row],[FWmin]]*2," - ")</f>
        <v xml:space="preserve"> - </v>
      </c>
      <c r="O190" s="30" t="str">
        <f>IFERROR(rawdata[[#This Row],[FWmax]]*2," - ")</f>
        <v xml:space="preserve"> - </v>
      </c>
      <c r="P190" s="13" t="str">
        <f>IF(rawdata[[#This Row],[Fhmatch 2]]="YES",((1-rawdata[[#This Row],[Fwmin 2]]/rawdata[[#This Row],[FW]])+(1-rawdata[[#This Row],[FW]]/rawdata[[#This Row],[FWmax 2]]))/2,"")</f>
        <v/>
      </c>
    </row>
    <row r="191" spans="2:16" s="17" customFormat="1" ht="20.100000000000001" customHeight="1" x14ac:dyDescent="0.25">
      <c r="B191" s="7" t="s">
        <v>14</v>
      </c>
      <c r="C191" s="18">
        <v>110</v>
      </c>
      <c r="D191" s="18">
        <v>600</v>
      </c>
      <c r="E191" s="18">
        <v>190</v>
      </c>
      <c r="F191" s="22" t="s">
        <v>5</v>
      </c>
      <c r="G191" s="23">
        <f>IF(rawdata[[#This Row],[Opening type]]="Standard",$C$10,$C$9)</f>
        <v>3.9500999999999999</v>
      </c>
      <c r="H191" s="11">
        <v>1.2</v>
      </c>
      <c r="I191" s="11">
        <v>1.5</v>
      </c>
      <c r="J191" s="12">
        <f t="shared" si="5"/>
        <v>0.75</v>
      </c>
      <c r="K191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91" s="13" t="str">
        <f>IF(rawdata[[#This Row],[Fhmatch 1]]="YES",((1-rawdata[[#This Row],[FWmin]]/rawdata[[#This Row],[FW]])+(1-rawdata[[#This Row],[FW]]/rawdata[[#This Row],[FWmax]]))/2,"")</f>
        <v/>
      </c>
      <c r="M191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91" s="30">
        <f>IFERROR(rawdata[[#This Row],[FWmin]]*2," - ")</f>
        <v>2.4</v>
      </c>
      <c r="O191" s="30">
        <f>IFERROR(rawdata[[#This Row],[FWmax]]*2," - ")</f>
        <v>3</v>
      </c>
      <c r="P191" s="13" t="str">
        <f>IF(rawdata[[#This Row],[Fhmatch 2]]="YES",((1-rawdata[[#This Row],[Fwmin 2]]/rawdata[[#This Row],[FW]])+(1-rawdata[[#This Row],[FW]]/rawdata[[#This Row],[FWmax 2]]))/2,"")</f>
        <v/>
      </c>
    </row>
    <row r="192" spans="2:16" s="17" customFormat="1" ht="20.100000000000001" customHeight="1" x14ac:dyDescent="0.25">
      <c r="B192" s="7" t="s">
        <v>14</v>
      </c>
      <c r="C192" s="18">
        <v>110</v>
      </c>
      <c r="D192" s="18">
        <v>600</v>
      </c>
      <c r="E192" s="18">
        <v>190</v>
      </c>
      <c r="F192" s="22" t="s">
        <v>2</v>
      </c>
      <c r="G192" s="23">
        <f>IF(rawdata[[#This Row],[Opening type]]="Standard",$C$10,$C$9)</f>
        <v>3.9500999999999999</v>
      </c>
      <c r="H192" s="11">
        <v>1.3</v>
      </c>
      <c r="I192" s="11">
        <v>2.1</v>
      </c>
      <c r="J192" s="12">
        <f t="shared" si="5"/>
        <v>0.75</v>
      </c>
      <c r="K192" s="31" t="str">
        <f>IF(AND($C$4&gt;=rawdata[[#This Row],[KDmin]],$J$11=rawdata[[#This Row],[FHq]],rawdata[[#This Row],[FW]]&gt;=rawdata[[#This Row],[FWmin]],rawdata[[#This Row],[FW]]&lt;=rawdata[[#This Row],[FWmax]]),"YES"," - ")</f>
        <v xml:space="preserve"> - </v>
      </c>
      <c r="L192" s="13" t="str">
        <f>IF(rawdata[[#This Row],[Fhmatch 1]]="YES",((1-rawdata[[#This Row],[FWmin]]/rawdata[[#This Row],[FW]])+(1-rawdata[[#This Row],[FW]]/rawdata[[#This Row],[FWmax]]))/2,"")</f>
        <v/>
      </c>
      <c r="M192" s="31" t="str">
        <f>IF(AND($C$4&gt;=rawdata[[#This Row],[KDmin]],$J$11=rawdata[[#This Row],[FHq]],rawdata[[#This Row],[FW]]/2&gt;=rawdata[[#This Row],[FWmin]],rawdata[[#This Row],[FW]]/2&lt;=rawdata[[#This Row],[FWmax]]),"YES"," - ")</f>
        <v xml:space="preserve"> - </v>
      </c>
      <c r="N192" s="30">
        <f>IFERROR(rawdata[[#This Row],[FWmin]]*2," - ")</f>
        <v>2.6</v>
      </c>
      <c r="O192" s="30">
        <f>IFERROR(rawdata[[#This Row],[FWmax]]*2," - ")</f>
        <v>4.2</v>
      </c>
      <c r="P192" s="13" t="str">
        <f>IF(rawdata[[#This Row],[Fhmatch 2]]="YES",((1-rawdata[[#This Row],[Fwmin 2]]/rawdata[[#This Row],[FW]])+(1-rawdata[[#This Row],[FW]]/rawdata[[#This Row],[FWmax 2]]))/2,"")</f>
        <v/>
      </c>
    </row>
  </sheetData>
  <conditionalFormatting sqref="D13:D19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:C192">
    <cfRule type="colorScale" priority="3">
      <colorScale>
        <cfvo type="min"/>
        <cfvo type="max"/>
        <color rgb="FF63BE7B"/>
        <color rgb="FFFFEF9C"/>
      </colorScale>
    </cfRule>
  </conditionalFormatting>
  <conditionalFormatting sqref="D79:D13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9:C135">
    <cfRule type="colorScale" priority="2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38"/>
  <sheetViews>
    <sheetView workbookViewId="0">
      <selection activeCell="B10" sqref="B10"/>
    </sheetView>
  </sheetViews>
  <sheetFormatPr defaultRowHeight="20.100000000000001" customHeight="1" x14ac:dyDescent="0.25"/>
  <cols>
    <col min="1" max="1" width="24.7109375" style="1" customWidth="1"/>
    <col min="2" max="2" width="26.42578125" style="1" customWidth="1"/>
    <col min="3" max="3" width="9.140625" style="1"/>
    <col min="4" max="4" width="25.85546875" style="1" customWidth="1"/>
    <col min="5" max="5" width="9.140625" style="1"/>
    <col min="6" max="6" width="22.42578125" style="1" customWidth="1"/>
    <col min="7" max="16384" width="9.140625" style="1"/>
  </cols>
  <sheetData>
    <row r="1" spans="1:6" ht="20.100000000000001" customHeight="1" x14ac:dyDescent="0.25">
      <c r="A1" s="1" t="s">
        <v>3</v>
      </c>
      <c r="B1" s="1" t="s">
        <v>41</v>
      </c>
      <c r="D1" s="1" t="s">
        <v>38</v>
      </c>
      <c r="F1" s="1" t="s">
        <v>43</v>
      </c>
    </row>
    <row r="2" spans="1:6" ht="20.100000000000001" customHeight="1" x14ac:dyDescent="0.25">
      <c r="A2" s="1" t="s">
        <v>6</v>
      </c>
      <c r="B2" s="1">
        <v>650</v>
      </c>
      <c r="D2" s="1">
        <v>4</v>
      </c>
      <c r="F2" s="1" t="s">
        <v>44</v>
      </c>
    </row>
    <row r="3" spans="1:6" ht="20.100000000000001" customHeight="1" x14ac:dyDescent="0.25">
      <c r="A3" s="1" t="s">
        <v>7</v>
      </c>
      <c r="B3" s="1">
        <v>770</v>
      </c>
      <c r="D3" s="1">
        <v>5</v>
      </c>
      <c r="F3" s="1" t="s">
        <v>45</v>
      </c>
    </row>
    <row r="4" spans="1:6" ht="20.100000000000001" customHeight="1" x14ac:dyDescent="0.25">
      <c r="A4" s="1" t="s">
        <v>37</v>
      </c>
      <c r="B4" s="1">
        <v>900</v>
      </c>
      <c r="D4" s="1">
        <v>6</v>
      </c>
    </row>
    <row r="5" spans="1:6" ht="20.100000000000001" customHeight="1" x14ac:dyDescent="0.25">
      <c r="A5" s="1" t="s">
        <v>8</v>
      </c>
      <c r="B5" s="1">
        <v>2500</v>
      </c>
      <c r="D5" s="1">
        <v>7</v>
      </c>
    </row>
    <row r="6" spans="1:6" ht="20.100000000000001" customHeight="1" x14ac:dyDescent="0.25">
      <c r="D6" s="1">
        <v>8</v>
      </c>
    </row>
    <row r="7" spans="1:6" ht="20.100000000000001" customHeight="1" x14ac:dyDescent="0.25">
      <c r="D7" s="1">
        <v>9</v>
      </c>
    </row>
    <row r="8" spans="1:6" ht="20.100000000000001" customHeight="1" x14ac:dyDescent="0.25">
      <c r="D8" s="1">
        <v>10</v>
      </c>
    </row>
    <row r="9" spans="1:6" ht="20.100000000000001" customHeight="1" x14ac:dyDescent="0.25">
      <c r="D9" s="1">
        <v>11</v>
      </c>
    </row>
    <row r="10" spans="1:6" ht="20.100000000000001" customHeight="1" x14ac:dyDescent="0.25">
      <c r="D10" s="1">
        <v>12</v>
      </c>
    </row>
    <row r="11" spans="1:6" ht="20.100000000000001" customHeight="1" x14ac:dyDescent="0.25">
      <c r="D11" s="1">
        <v>13</v>
      </c>
    </row>
    <row r="12" spans="1:6" ht="20.100000000000001" customHeight="1" x14ac:dyDescent="0.25">
      <c r="D12" s="1">
        <v>14</v>
      </c>
    </row>
    <row r="13" spans="1:6" ht="20.100000000000001" customHeight="1" x14ac:dyDescent="0.25">
      <c r="D13" s="1">
        <v>15</v>
      </c>
    </row>
    <row r="14" spans="1:6" ht="20.100000000000001" customHeight="1" x14ac:dyDescent="0.25">
      <c r="D14" s="1">
        <v>16</v>
      </c>
    </row>
    <row r="15" spans="1:6" ht="20.100000000000001" customHeight="1" x14ac:dyDescent="0.25">
      <c r="D15" s="1">
        <v>17</v>
      </c>
    </row>
    <row r="16" spans="1:6" ht="20.100000000000001" customHeight="1" x14ac:dyDescent="0.25">
      <c r="D16" s="1">
        <v>18</v>
      </c>
    </row>
    <row r="17" spans="4:4" ht="20.100000000000001" customHeight="1" x14ac:dyDescent="0.25">
      <c r="D17" s="1">
        <v>19</v>
      </c>
    </row>
    <row r="18" spans="4:4" ht="20.100000000000001" customHeight="1" x14ac:dyDescent="0.25">
      <c r="D18" s="1">
        <v>20</v>
      </c>
    </row>
    <row r="19" spans="4:4" ht="20.100000000000001" customHeight="1" x14ac:dyDescent="0.25">
      <c r="D19" s="1">
        <v>21</v>
      </c>
    </row>
    <row r="20" spans="4:4" ht="20.100000000000001" customHeight="1" x14ac:dyDescent="0.25">
      <c r="D20" s="1">
        <v>22</v>
      </c>
    </row>
    <row r="21" spans="4:4" ht="20.100000000000001" customHeight="1" x14ac:dyDescent="0.25">
      <c r="D21" s="1">
        <v>23</v>
      </c>
    </row>
    <row r="22" spans="4:4" ht="20.100000000000001" customHeight="1" x14ac:dyDescent="0.25">
      <c r="D22" s="1">
        <v>24</v>
      </c>
    </row>
    <row r="23" spans="4:4" ht="20.100000000000001" customHeight="1" x14ac:dyDescent="0.25">
      <c r="D23" s="1">
        <v>25</v>
      </c>
    </row>
    <row r="24" spans="4:4" ht="20.100000000000001" customHeight="1" x14ac:dyDescent="0.25">
      <c r="D24" s="1">
        <v>26</v>
      </c>
    </row>
    <row r="25" spans="4:4" ht="20.100000000000001" customHeight="1" x14ac:dyDescent="0.25">
      <c r="D25" s="1">
        <v>27</v>
      </c>
    </row>
    <row r="26" spans="4:4" ht="20.100000000000001" customHeight="1" x14ac:dyDescent="0.25">
      <c r="D26" s="1">
        <v>28</v>
      </c>
    </row>
    <row r="27" spans="4:4" ht="20.100000000000001" customHeight="1" x14ac:dyDescent="0.25">
      <c r="D27" s="1">
        <v>29</v>
      </c>
    </row>
    <row r="28" spans="4:4" ht="20.100000000000001" customHeight="1" x14ac:dyDescent="0.25">
      <c r="D28" s="1">
        <v>30</v>
      </c>
    </row>
    <row r="29" spans="4:4" ht="20.100000000000001" customHeight="1" x14ac:dyDescent="0.25">
      <c r="D29" s="1">
        <v>31</v>
      </c>
    </row>
    <row r="30" spans="4:4" ht="20.100000000000001" customHeight="1" x14ac:dyDescent="0.25">
      <c r="D30" s="1">
        <v>32</v>
      </c>
    </row>
    <row r="31" spans="4:4" ht="20.100000000000001" customHeight="1" x14ac:dyDescent="0.25">
      <c r="D31" s="1">
        <v>33</v>
      </c>
    </row>
    <row r="32" spans="4:4" ht="20.100000000000001" customHeight="1" x14ac:dyDescent="0.25">
      <c r="D32" s="1">
        <v>34</v>
      </c>
    </row>
    <row r="33" spans="4:4" ht="20.100000000000001" customHeight="1" x14ac:dyDescent="0.25">
      <c r="D33" s="1">
        <v>35</v>
      </c>
    </row>
    <row r="34" spans="4:4" ht="20.100000000000001" customHeight="1" x14ac:dyDescent="0.25">
      <c r="D34" s="1">
        <v>36</v>
      </c>
    </row>
    <row r="35" spans="4:4" ht="20.100000000000001" customHeight="1" x14ac:dyDescent="0.25">
      <c r="D35" s="1">
        <v>37</v>
      </c>
    </row>
    <row r="36" spans="4:4" ht="20.100000000000001" customHeight="1" x14ac:dyDescent="0.25">
      <c r="D36" s="1">
        <v>38</v>
      </c>
    </row>
    <row r="37" spans="4:4" ht="20.100000000000001" customHeight="1" x14ac:dyDescent="0.25">
      <c r="D37" s="1">
        <v>39</v>
      </c>
    </row>
    <row r="38" spans="4:4" ht="20.100000000000001" customHeight="1" x14ac:dyDescent="0.25">
      <c r="D38" s="1">
        <v>40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216D16-1CDC-4C7D-920C-28D4417C8F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Введення даних</vt:lpstr>
      <vt:lpstr>Результат</vt:lpstr>
      <vt:lpstr>flap_weight_calculation</vt:lpstr>
      <vt:lpstr>material_thikness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2019-02-01T13:50:38Z</dcterms:modified>
</cp:coreProperties>
</file>